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65" firstSheet="4" activeTab="9"/>
  </bookViews>
  <sheets>
    <sheet name="Instructions" sheetId="1" r:id="rId1"/>
    <sheet name="Emails" sheetId="2" r:id="rId2"/>
    <sheet name="A-0 Planning Audit Program" sheetId="3" r:id="rId3"/>
    <sheet name="A-1 PBC 2019 Trial Balance" sheetId="4" r:id="rId4"/>
    <sheet name="A-2 PBC 2020 Trial Balance" sheetId="5" r:id="rId5"/>
    <sheet name="A-3 2019 10-K" sheetId="6" r:id="rId6"/>
    <sheet name="A-4  Engagement Letter" sheetId="7" r:id="rId7"/>
    <sheet name="A-5 MaterialityMemo" sheetId="8" r:id="rId8"/>
    <sheet name="A-6 Apollo Audit Budget" sheetId="9" r:id="rId9"/>
    <sheet name="A-7 Staffing Memo" sheetId="10" r:id="rId10"/>
  </sheets>
  <definedNames/>
  <calcPr fullCalcOnLoad="1"/>
</workbook>
</file>

<file path=xl/sharedStrings.xml><?xml version="1.0" encoding="utf-8"?>
<sst xmlns="http://schemas.openxmlformats.org/spreadsheetml/2006/main" count="334" uniqueCount="214">
  <si>
    <t>Apollo Shoes, Inc</t>
  </si>
  <si>
    <t>Account ID</t>
  </si>
  <si>
    <t>Account Description</t>
  </si>
  <si>
    <t>Debit</t>
  </si>
  <si>
    <t>Credit</t>
  </si>
  <si>
    <t>Cash on Hand</t>
  </si>
  <si>
    <t>Regular Checking Account</t>
  </si>
  <si>
    <t>Payroll Checking Account</t>
  </si>
  <si>
    <t>Savings Account</t>
  </si>
  <si>
    <t>Accounts Receivable</t>
  </si>
  <si>
    <t>Allowance for Doubtful Accounts</t>
  </si>
  <si>
    <t>Inventory - Spotlight</t>
  </si>
  <si>
    <t>Reserve for Inventory Obsolescence</t>
  </si>
  <si>
    <t>Prepaid Insurance</t>
  </si>
  <si>
    <t>Prepaid Rent</t>
  </si>
  <si>
    <t>Office Supplies</t>
  </si>
  <si>
    <t>Notes Receivable-Current</t>
  </si>
  <si>
    <t>Other Current Assets</t>
  </si>
  <si>
    <t>Land</t>
  </si>
  <si>
    <t>Buildings and Land Improvements</t>
  </si>
  <si>
    <t>Machinery, Equipment, Office Furniture</t>
  </si>
  <si>
    <t>Accum. Depreciation</t>
  </si>
  <si>
    <t>Investments</t>
  </si>
  <si>
    <t>Other Noncurrent Assets</t>
  </si>
  <si>
    <t>Accounts Payable</t>
  </si>
  <si>
    <t>Sales Tax Payable</t>
  </si>
  <si>
    <t>Wages Payable</t>
  </si>
  <si>
    <t>FICA Employee Withholding</t>
  </si>
  <si>
    <t>Medicare Withholding</t>
  </si>
  <si>
    <t>Federal Payroll Taxes Payable</t>
  </si>
  <si>
    <t>FUTA Tax Payable</t>
  </si>
  <si>
    <t>State Payroll Taxes Payable</t>
  </si>
  <si>
    <t>SUTA Tax Payable</t>
  </si>
  <si>
    <t>FICA Employer Withholding</t>
  </si>
  <si>
    <t>Medicare Employer Withholding</t>
  </si>
  <si>
    <t>Line of Credit</t>
  </si>
  <si>
    <t>Current Portion Long-Term Debt</t>
  </si>
  <si>
    <t>Other Current Liabilities</t>
  </si>
  <si>
    <t>Notes Payable-Noncurrent</t>
  </si>
  <si>
    <t>Common Stock</t>
  </si>
  <si>
    <t>Paid-in Capital</t>
  </si>
  <si>
    <t>Retained Earnings</t>
  </si>
  <si>
    <t>Sales</t>
  </si>
  <si>
    <t>Sales Returns</t>
  </si>
  <si>
    <t>Warranty Expense</t>
  </si>
  <si>
    <t>Income from Investments</t>
  </si>
  <si>
    <t>Interest Income</t>
  </si>
  <si>
    <t>Cost of Goods Sold</t>
  </si>
  <si>
    <t>Freight</t>
  </si>
  <si>
    <t>Advertising Expense</t>
  </si>
  <si>
    <t>Auto Expenses</t>
  </si>
  <si>
    <t>Research and Development</t>
  </si>
  <si>
    <t>Depreciation Expense</t>
  </si>
  <si>
    <t>Warehouse Salaries</t>
  </si>
  <si>
    <t>Property Tax Expense</t>
  </si>
  <si>
    <t>Legal and Professional Expense</t>
  </si>
  <si>
    <t>Bad Debt Expense</t>
  </si>
  <si>
    <t>Insurance Expense</t>
  </si>
  <si>
    <t>Maintenance Expense</t>
  </si>
  <si>
    <t>Utilities</t>
  </si>
  <si>
    <t>Phone</t>
  </si>
  <si>
    <t>Postal</t>
  </si>
  <si>
    <t>Miscellaneous Office Expense</t>
  </si>
  <si>
    <t>Payroll Tax Exp</t>
  </si>
  <si>
    <t>Pension/Profit-Sharing Plan Ex</t>
  </si>
  <si>
    <t>Rent or Lease Expense</t>
  </si>
  <si>
    <t>Administrative Wages Expense</t>
  </si>
  <si>
    <t>Interest Expense</t>
  </si>
  <si>
    <t>Income Tax Expense - Federal</t>
  </si>
  <si>
    <t>Income Tax Expense - State</t>
  </si>
  <si>
    <t>Loss on Legal Settlement</t>
  </si>
  <si>
    <t>Debit Amt</t>
  </si>
  <si>
    <t>Credit Amt</t>
  </si>
  <si>
    <t>Other Receivables</t>
  </si>
  <si>
    <t>Inventory</t>
  </si>
  <si>
    <t>Miscellaneous Income</t>
  </si>
  <si>
    <t xml:space="preserve">Cost of Goods Sold </t>
  </si>
  <si>
    <t>Apollo Shoes, Inc.</t>
  </si>
  <si>
    <t>Workpaper Reference</t>
  </si>
  <si>
    <t>Related Assertion (s)</t>
  </si>
  <si>
    <t>Performed by</t>
  </si>
  <si>
    <t>Comments</t>
  </si>
  <si>
    <t>(Required for all engagements)</t>
  </si>
  <si>
    <t>CLIENT:</t>
  </si>
  <si>
    <t>PERIOD ENDED:</t>
  </si>
  <si>
    <t>PLANNING MATERIALITY CALCULATION</t>
  </si>
  <si>
    <t>PROFIT ORIENTED ENTITIES</t>
  </si>
  <si>
    <t>Current Year</t>
  </si>
  <si>
    <t>Net income (loss)</t>
  </si>
  <si>
    <t>Plus (minus) unusual, non-recurring revenues and expenses, and extraordinary items.</t>
  </si>
  <si>
    <t xml:space="preserve">  ADJUSTED NET INCOME (LOSS)</t>
  </si>
  <si>
    <t xml:space="preserve">  Adjusted net income (loss) multiplied by:</t>
  </si>
  <si>
    <t>TOTAL ASSETS</t>
  </si>
  <si>
    <t xml:space="preserve">  Total assets multiplied by:</t>
  </si>
  <si>
    <t xml:space="preserve">TOTAL REVENUES  </t>
  </si>
  <si>
    <t>Plus (minus) unusual, non-recurring revenues</t>
  </si>
  <si>
    <t xml:space="preserve">  ADJUSTED REVENUES</t>
  </si>
  <si>
    <t xml:space="preserve">  Total adjusted revenues multiplied by:</t>
  </si>
  <si>
    <t xml:space="preserve">  JUSTIFICATION OF PLANNING MATERIALITY</t>
  </si>
  <si>
    <t xml:space="preserve">  1.  Financial data source (i.e. actual, budget, projection): </t>
  </si>
  <si>
    <t xml:space="preserve">Year end trial balance, actual data obtained from client. </t>
  </si>
  <si>
    <t xml:space="preserve">Justification: </t>
  </si>
  <si>
    <t xml:space="preserve">  2.  Basis (i.e. normalized net income, revenue, total assets, other):</t>
  </si>
  <si>
    <t>Adjusted net income</t>
  </si>
  <si>
    <t xml:space="preserve">  3.  Percentage of financial data source used:</t>
  </si>
  <si>
    <t>Standard 5% used.</t>
  </si>
  <si>
    <t xml:space="preserve">  4.  Amount selected (planning materiality)</t>
  </si>
  <si>
    <t xml:space="preserve">  5.  Prior year’s final materiality</t>
  </si>
  <si>
    <t xml:space="preserve">  Engagement Partner</t>
  </si>
  <si>
    <t xml:space="preserve">  Engagement Quality Control Reviewer</t>
  </si>
  <si>
    <t>Instructions:</t>
  </si>
  <si>
    <t>PBC</t>
  </si>
  <si>
    <t>FYE 12/31/2020</t>
  </si>
  <si>
    <t>AUDIT PLAN—PLANNING</t>
  </si>
  <si>
    <t>DW</t>
  </si>
  <si>
    <t xml:space="preserve">Obtain 2019 audited trial balance and 2020 unaudited trial balance.  </t>
  </si>
  <si>
    <t>Complete client engagement acceptance form.</t>
  </si>
  <si>
    <t xml:space="preserve">Review correspondence files, prior year audit workpapers, permanent files, financial statements and auditor's reports. </t>
  </si>
  <si>
    <t>Obtain and review a copy of the prior year 10K.</t>
  </si>
  <si>
    <t xml:space="preserve">Determine the extent of involvement, if any, of consultants, specialists, or internal auditors. </t>
  </si>
  <si>
    <t>If the work of another is being used in the engagement, determine that it is used in accordance with professional standards.</t>
  </si>
  <si>
    <t>a</t>
  </si>
  <si>
    <t>b</t>
  </si>
  <si>
    <t>Obtain an engagement letter from the client.</t>
  </si>
  <si>
    <t>Complete a time budget by audit area.</t>
  </si>
  <si>
    <t>Determine staffing assignments based on consideration of audit risks, and discuss the preliminary audit plan and key dates, i.e. inventory observation, mailing of confirmations, etc. with the audit staff.</t>
  </si>
  <si>
    <t>Complete independence forms for all firm employees.</t>
  </si>
  <si>
    <t>Preclosing Trial Balance</t>
  </si>
  <si>
    <t>Prior Year</t>
  </si>
  <si>
    <t>Revenue</t>
  </si>
  <si>
    <t>Single Column format</t>
  </si>
  <si>
    <t>Trial balance obtained on 01/01/2021 from Samual Carboy, Apollo Controller.</t>
  </si>
  <si>
    <t>NA</t>
  </si>
  <si>
    <t xml:space="preserve">Some reliance on internal audit will be necessary. </t>
  </si>
  <si>
    <t>Complete Materiality Memo.</t>
  </si>
  <si>
    <t>Arnold Anderson</t>
  </si>
  <si>
    <t>Prepared by:</t>
  </si>
  <si>
    <t>Signed Engagement Letter</t>
  </si>
  <si>
    <t>Signed copy of engagement letter received from the client on November 20, 2020.</t>
  </si>
  <si>
    <t>Audit Area</t>
  </si>
  <si>
    <t>Projected Hours</t>
  </si>
  <si>
    <t>Actual Hours</t>
  </si>
  <si>
    <t>Auditor</t>
  </si>
  <si>
    <t>Billing Rate</t>
  </si>
  <si>
    <t>Extended Cost</t>
  </si>
  <si>
    <t>Darlene Wardlaw</t>
  </si>
  <si>
    <t>Bill Rate</t>
  </si>
  <si>
    <t>Senior</t>
  </si>
  <si>
    <t>Planning</t>
  </si>
  <si>
    <t>Internal Control Testing</t>
  </si>
  <si>
    <t>Cash</t>
  </si>
  <si>
    <t>Prepaids</t>
  </si>
  <si>
    <t>Property, Plant and Equipment</t>
  </si>
  <si>
    <t>Other Assets</t>
  </si>
  <si>
    <t>Current Liabilities</t>
  </si>
  <si>
    <t>Notes Payable</t>
  </si>
  <si>
    <t>Stockholders' Equity</t>
  </si>
  <si>
    <t>Expenses</t>
  </si>
  <si>
    <t>Audit Budget</t>
  </si>
  <si>
    <t>Total</t>
  </si>
  <si>
    <t>Contracted Price</t>
  </si>
  <si>
    <t>Profit</t>
  </si>
  <si>
    <t>Reviewed by:</t>
  </si>
  <si>
    <t xml:space="preserve">Rough draft completed, new senior to track and expand time tracking. </t>
  </si>
  <si>
    <t>Electronically signed by all firm employees and filed on firm intranet as of December 31, 2020.</t>
  </si>
  <si>
    <t>When you are finished with the items on the workpaper enter your initials in the box in the top right marked "Prepared By"</t>
  </si>
  <si>
    <t xml:space="preserve">USE THIS BOX TO DOCUMENT AND JUSTIFY WHICH BASIS YOU'VE SELECTED </t>
  </si>
  <si>
    <t>This completed form must be provided to the engagement quality control reviewer in the planning stage of every audit. Please complete all the cells highlighted in yellow.</t>
  </si>
  <si>
    <t>AA</t>
  </si>
  <si>
    <t>Apollo Planning Audit Mini Case</t>
  </si>
  <si>
    <t>A-0</t>
  </si>
  <si>
    <r>
      <t xml:space="preserve">Review the minutes of the board of directors and committee meetings for the year and any new agreements, leases, contracts, or other important documents.  Obtain copies of the minutes or agreements for the current or permanent workpaper files.  </t>
    </r>
    <r>
      <rPr>
        <b/>
        <sz val="12"/>
        <rFont val="Times New Roman"/>
        <family val="1"/>
      </rPr>
      <t xml:space="preserve">Highlight matters relevant to the related audit area or for which disclosure will be required in the financial statement or notes. </t>
    </r>
  </si>
  <si>
    <r>
      <t xml:space="preserve">The PY 10K is included in the workpapers at </t>
    </r>
    <r>
      <rPr>
        <b/>
        <sz val="12"/>
        <color indexed="10"/>
        <rFont val="Times New Roman"/>
        <family val="1"/>
      </rPr>
      <t>A-3</t>
    </r>
    <r>
      <rPr>
        <sz val="12"/>
        <rFont val="Times New Roman"/>
        <family val="1"/>
      </rPr>
      <t xml:space="preserve">, the PY workpapers are not available per Apollo. See board of director meeting minutes for more information </t>
    </r>
    <r>
      <rPr>
        <b/>
        <sz val="12"/>
        <color indexed="10"/>
        <rFont val="Times New Roman"/>
        <family val="1"/>
      </rPr>
      <t>A-3</t>
    </r>
    <r>
      <rPr>
        <sz val="12"/>
        <rFont val="Times New Roman"/>
        <family val="1"/>
      </rPr>
      <t xml:space="preserve">. </t>
    </r>
  </si>
  <si>
    <t>A-1 and A-2</t>
  </si>
  <si>
    <t>A-3</t>
  </si>
  <si>
    <t xml:space="preserve">Apollo Director of Internal Audit - Karina Ramirez will be assisting on the audit, per my (DW) review of her qualifications and the organizational structure of Apollo I have concluded that she is both objective and competent. </t>
  </si>
  <si>
    <t>A-4</t>
  </si>
  <si>
    <t>A-6</t>
  </si>
  <si>
    <t>A-7</t>
  </si>
  <si>
    <t>Staff determined as of 12/01/2020</t>
  </si>
  <si>
    <t>2019 Trial Balance</t>
  </si>
  <si>
    <t>Trial Balance (Audited)</t>
  </si>
  <si>
    <t>A-5</t>
  </si>
  <si>
    <t xml:space="preserve">You are responsible for completing all steps highlighted in green. </t>
  </si>
  <si>
    <t xml:space="preserve">Foot balances and ensure mathematical accuracy of PBC trial balances. </t>
  </si>
  <si>
    <t>Taylor Crump</t>
  </si>
  <si>
    <t>TBA</t>
  </si>
  <si>
    <t xml:space="preserve">Obtained by DW on 12/24/2020. </t>
  </si>
  <si>
    <t>TC</t>
  </si>
  <si>
    <r>
      <rPr>
        <sz val="12"/>
        <rFont val="Times New Roman"/>
        <family val="1"/>
      </rPr>
      <t xml:space="preserve">Notes on </t>
    </r>
    <r>
      <rPr>
        <b/>
        <sz val="12"/>
        <color indexed="10"/>
        <rFont val="Times New Roman"/>
        <family val="1"/>
      </rPr>
      <t>A-3</t>
    </r>
    <r>
      <rPr>
        <sz val="12"/>
        <rFont val="Times New Roman"/>
        <family val="1"/>
      </rPr>
      <t>.</t>
    </r>
  </si>
  <si>
    <t>In this mini-case you will perform some procedures required as a part of audit planning. For ease your audit manager has already organized the workpapers and completed several of the required workpapers.</t>
  </si>
  <si>
    <r>
      <t xml:space="preserve">Read the email from your manager, then read the steps in the audit program found on Work Paper </t>
    </r>
    <r>
      <rPr>
        <b/>
        <sz val="11"/>
        <color indexed="10"/>
        <rFont val="Times New Roman"/>
        <family val="1"/>
      </rPr>
      <t>A-0</t>
    </r>
    <r>
      <rPr>
        <sz val="11"/>
        <rFont val="Times New Roman"/>
        <family val="1"/>
      </rPr>
      <t xml:space="preserve"> and familiarize yourself with the other planning section work papers. Complete all the steps on the audit program instructed by your manager. </t>
    </r>
  </si>
  <si>
    <t>2019 10-K and assorted documents</t>
  </si>
  <si>
    <t>Apollo 2019 10-K</t>
  </si>
  <si>
    <t>Apollo CEO Letter to Shareholders</t>
  </si>
  <si>
    <t>Apollo Organization Chart</t>
  </si>
  <si>
    <t>Board of Directors and Audit Committee Meeting Minutes</t>
  </si>
  <si>
    <t>Email from CAE and info about new computer system</t>
  </si>
  <si>
    <t>A-2</t>
  </si>
  <si>
    <t>Controllers' Clearning Account</t>
  </si>
  <si>
    <t>Ernest Olds</t>
  </si>
  <si>
    <t>A. Anderson</t>
  </si>
  <si>
    <t xml:space="preserve">  7.  Listing scope (amount threshold for suggested adjustments) (using 5% to 10% of planning materiality  based on expected level of adjustments is usually appropriate)</t>
  </si>
  <si>
    <r>
      <t xml:space="preserve">  6.  Performance materiality/Tolerable misstatement (</t>
    </r>
    <r>
      <rPr>
        <b/>
        <u val="single"/>
        <sz val="8.5"/>
        <rFont val="Times New Roman"/>
        <family val="1"/>
      </rPr>
      <t>75%</t>
    </r>
    <r>
      <rPr>
        <b/>
        <sz val="8.5"/>
        <rFont val="Times New Roman"/>
        <family val="1"/>
      </rPr>
      <t xml:space="preserve"> of planning materiality)</t>
    </r>
  </si>
  <si>
    <t xml:space="preserve">Being that Apollo is a new client and we were not provided with materiality amounts from the predecessor auditor, we assume that planning materiality is 5% of net income from 2019. </t>
  </si>
  <si>
    <t xml:space="preserve"> Only if the current year net income (loss) (or other measure) is significantly different from the entity’s historical results would 2-year averaging to obtain normalized net income (loss) (or other measure) be appropriate.</t>
  </si>
  <si>
    <t>Apollo Shoes</t>
  </si>
  <si>
    <t>Reviewed by</t>
  </si>
  <si>
    <t>Prepared by</t>
  </si>
  <si>
    <t xml:space="preserve">ENGAGEMENT MATERIALITY </t>
  </si>
  <si>
    <t>See additional materials</t>
  </si>
  <si>
    <r>
      <t>Trace prior period balances to the closing balance in the prior period's financial statements (10-K).</t>
    </r>
    <r>
      <rPr>
        <i/>
        <sz val="12"/>
        <rFont val="Times New Roman"/>
        <family val="1"/>
      </rPr>
      <t xml:space="preserve"> Note: some amounts on the financial statements are the sum of multiple TB accounts. </t>
    </r>
  </si>
  <si>
    <t>DW/</t>
  </si>
  <si>
    <t>This entire completed workbook should be uploaded to Canvas as submission for the assignment.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</si>
</sst>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mmm\-yyyy"/>
    <numFmt numFmtId="168" formatCode="mmmm\ dd\,\ yyyy"/>
    <numFmt numFmtId="169" formatCode="_(* #,##0_);_(* \(#,##0\);_(* &quot;-&quot;??_);_(@_)"/>
    <numFmt numFmtId="170" formatCode="&quot;$&quot;#,##0"/>
    <numFmt numFmtId="171" formatCode="&quot;$&quot;#,##0.0"/>
    <numFmt numFmtId="172" formatCode="[$€-2]\ #,##0.00_);[Red]\([$€-2]\ #,##0.00\)"/>
    <numFmt numFmtId="173" formatCode="_(&quot;$&quot;* #,##0.0_);_(&quot;$&quot;* \(#,##0.0\);_(&quot;$&quot;* &quot;-&quot;??_);_(@_)"/>
    <numFmt numFmtId="174" formatCode="_(&quot;$&quot;* #,##0_);_(&quot;$&quot;* \(#,##0\);_(&quot;$&quot;* &quot;-&quot;??_);_(@_)"/>
  </numFmts>
  <fonts count="79">
    <font>
      <sz val="10"/>
      <name val="Arial"/>
      <family val="0"/>
    </font>
    <font>
      <sz val="12"/>
      <name val="Times New Roman"/>
      <family val="1"/>
    </font>
    <font>
      <u val="single"/>
      <sz val="10"/>
      <color indexed="12"/>
      <name val="Arial"/>
      <family val="2"/>
    </font>
    <font>
      <u val="single"/>
      <sz val="10"/>
      <color indexed="36"/>
      <name val="Arial"/>
      <family val="2"/>
    </font>
    <font>
      <sz val="12"/>
      <name val="Arial"/>
      <family val="2"/>
    </font>
    <font>
      <sz val="8.5"/>
      <name val="Arial"/>
      <family val="2"/>
    </font>
    <font>
      <u val="single"/>
      <sz val="12"/>
      <name val="Arial"/>
      <family val="2"/>
    </font>
    <font>
      <sz val="11"/>
      <name val="Times New Roman"/>
      <family val="1"/>
    </font>
    <font>
      <b/>
      <sz val="11"/>
      <name val="Times New Roman"/>
      <family val="1"/>
    </font>
    <font>
      <b/>
      <sz val="11"/>
      <color indexed="10"/>
      <name val="Times New Roman"/>
      <family val="1"/>
    </font>
    <font>
      <b/>
      <sz val="12"/>
      <color indexed="10"/>
      <name val="Times New Roman"/>
      <family val="1"/>
    </font>
    <font>
      <b/>
      <sz val="12"/>
      <name val="Times New Roman"/>
      <family val="1"/>
    </font>
    <font>
      <sz val="10"/>
      <name val="Times New Roman"/>
      <family val="1"/>
    </font>
    <font>
      <sz val="12"/>
      <name val="Times Roman"/>
      <family val="0"/>
    </font>
    <font>
      <sz val="8.5"/>
      <name val="Times New Roman"/>
      <family val="1"/>
    </font>
    <font>
      <b/>
      <sz val="8.5"/>
      <name val="Times New Roman"/>
      <family val="1"/>
    </font>
    <font>
      <b/>
      <u val="single"/>
      <sz val="8.5"/>
      <name val="Times New Roman"/>
      <family val="1"/>
    </font>
    <font>
      <sz val="6"/>
      <name val="Times New Roman"/>
      <family val="1"/>
    </font>
    <font>
      <b/>
      <sz val="9"/>
      <name val="Times New Roman"/>
      <family val="1"/>
    </font>
    <font>
      <b/>
      <sz val="7.5"/>
      <name val="Times New Roman"/>
      <family val="1"/>
    </font>
    <font>
      <b/>
      <i/>
      <sz val="8.5"/>
      <name val="Times New Roman"/>
      <family val="1"/>
    </font>
    <font>
      <b/>
      <sz val="5"/>
      <name val="Times New Roman"/>
      <family val="1"/>
    </font>
    <font>
      <sz val="5"/>
      <name val="Times New Roman"/>
      <family val="1"/>
    </font>
    <font>
      <b/>
      <sz val="10"/>
      <name val="Times New Roman"/>
      <family val="1"/>
    </font>
    <font>
      <b/>
      <sz val="10.5"/>
      <name val="Times New Roman"/>
      <family val="1"/>
    </font>
    <font>
      <i/>
      <sz val="10"/>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11"/>
      <color indexed="9"/>
      <name val="Times New Roman"/>
      <family val="1"/>
    </font>
    <font>
      <sz val="11"/>
      <color indexed="8"/>
      <name val="Arial"/>
      <family val="2"/>
    </font>
    <font>
      <b/>
      <sz val="10"/>
      <color indexed="10"/>
      <name val="Times New Roman"/>
      <family val="1"/>
    </font>
    <font>
      <b/>
      <sz val="12"/>
      <color indexed="10"/>
      <name val="Times Roman"/>
      <family val="0"/>
    </font>
    <font>
      <b/>
      <sz val="10"/>
      <color indexed="10"/>
      <name val="Arial"/>
      <family val="2"/>
    </font>
    <font>
      <b/>
      <sz val="11"/>
      <color indexed="8"/>
      <name val="Times New Roman"/>
      <family val="0"/>
    </font>
    <font>
      <sz val="11"/>
      <color indexed="8"/>
      <name val="Times New Roman"/>
      <family val="0"/>
    </font>
    <font>
      <b/>
      <u val="single"/>
      <sz val="11"/>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1"/>
      <color theme="0"/>
      <name val="Times New Roman"/>
      <family val="1"/>
    </font>
    <font>
      <b/>
      <sz val="12"/>
      <color rgb="FFFF0000"/>
      <name val="Times New Roman"/>
      <family val="1"/>
    </font>
    <font>
      <sz val="11"/>
      <color theme="1"/>
      <name val="Arial"/>
      <family val="2"/>
    </font>
    <font>
      <b/>
      <sz val="11"/>
      <color rgb="FFFF0000"/>
      <name val="Times New Roman"/>
      <family val="1"/>
    </font>
    <font>
      <b/>
      <sz val="10"/>
      <color rgb="FFFF0000"/>
      <name val="Times New Roman"/>
      <family val="1"/>
    </font>
    <font>
      <b/>
      <sz val="12"/>
      <color rgb="FFFF0000"/>
      <name val="Times Roman"/>
      <family val="0"/>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43"/>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ouble"/>
    </border>
    <border>
      <left/>
      <right/>
      <top/>
      <bottom style="medium"/>
    </border>
    <border>
      <left/>
      <right/>
      <top style="thin"/>
      <bottom style="thin"/>
    </border>
    <border>
      <left/>
      <right style="thin"/>
      <top/>
      <bottom style="thin"/>
    </border>
    <border>
      <left/>
      <right style="thin"/>
      <top style="thin"/>
      <bottom style="thin"/>
    </border>
    <border>
      <left style="thin"/>
      <right style="thin"/>
      <top style="thin"/>
      <bottom>
        <color indexed="63"/>
      </bottom>
    </border>
    <border>
      <left style="thin"/>
      <right/>
      <top style="thin"/>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5">
    <xf numFmtId="0" fontId="0" fillId="0" borderId="0" xfId="0" applyAlignment="1">
      <alignment/>
    </xf>
    <xf numFmtId="0" fontId="1" fillId="0" borderId="0" xfId="58" applyFont="1" applyAlignment="1">
      <alignment horizontal="center"/>
      <protection/>
    </xf>
    <xf numFmtId="0" fontId="0" fillId="0" borderId="0" xfId="58">
      <alignment/>
      <protection/>
    </xf>
    <xf numFmtId="0" fontId="1" fillId="0" borderId="0" xfId="58" applyFont="1" applyFill="1" applyAlignment="1">
      <alignment horizontal="center"/>
      <protection/>
    </xf>
    <xf numFmtId="8" fontId="0" fillId="0" borderId="0" xfId="58" applyNumberFormat="1">
      <alignment/>
      <protection/>
    </xf>
    <xf numFmtId="0" fontId="0" fillId="32" borderId="0" xfId="0" applyFill="1" applyAlignment="1">
      <alignment/>
    </xf>
    <xf numFmtId="0" fontId="0" fillId="32" borderId="0" xfId="58" applyFill="1">
      <alignment/>
      <protection/>
    </xf>
    <xf numFmtId="0" fontId="4" fillId="0" borderId="0" xfId="58" applyFont="1" applyFill="1">
      <alignment/>
      <protection/>
    </xf>
    <xf numFmtId="0" fontId="4" fillId="0" borderId="0" xfId="58" applyFont="1">
      <alignment/>
      <protection/>
    </xf>
    <xf numFmtId="0" fontId="4" fillId="0" borderId="0" xfId="58" applyFont="1" applyAlignment="1">
      <alignment horizontal="center"/>
      <protection/>
    </xf>
    <xf numFmtId="8" fontId="4" fillId="0" borderId="0" xfId="58" applyNumberFormat="1" applyFont="1" applyFill="1" applyAlignment="1">
      <alignment horizontal="right"/>
      <protection/>
    </xf>
    <xf numFmtId="8" fontId="4" fillId="0" borderId="0" xfId="58" applyNumberFormat="1" applyFont="1">
      <alignment/>
      <protection/>
    </xf>
    <xf numFmtId="8" fontId="4" fillId="0" borderId="0" xfId="58" applyNumberFormat="1" applyFont="1" applyAlignment="1">
      <alignment horizontal="right"/>
      <protection/>
    </xf>
    <xf numFmtId="0" fontId="6" fillId="0" borderId="10" xfId="58" applyFont="1" applyBorder="1" applyAlignment="1">
      <alignment horizontal="center"/>
      <protection/>
    </xf>
    <xf numFmtId="0" fontId="6" fillId="0" borderId="10" xfId="58" applyFont="1" applyFill="1" applyBorder="1" applyAlignment="1">
      <alignment horizontal="center"/>
      <protection/>
    </xf>
    <xf numFmtId="0" fontId="6" fillId="0" borderId="10" xfId="58" applyFont="1" applyBorder="1">
      <alignment/>
      <protection/>
    </xf>
    <xf numFmtId="15" fontId="4" fillId="0" borderId="0" xfId="58" applyNumberFormat="1" applyFont="1" applyFill="1" applyAlignment="1">
      <alignment horizontal="center"/>
      <protection/>
    </xf>
    <xf numFmtId="0" fontId="71" fillId="0" borderId="0" xfId="58" applyFont="1">
      <alignment/>
      <protection/>
    </xf>
    <xf numFmtId="0" fontId="72" fillId="32" borderId="0" xfId="0" applyFont="1" applyFill="1" applyAlignment="1">
      <alignment horizontal="center"/>
    </xf>
    <xf numFmtId="0" fontId="7" fillId="32" borderId="0" xfId="0" applyFont="1" applyFill="1" applyAlignment="1">
      <alignment/>
    </xf>
    <xf numFmtId="0" fontId="7" fillId="0" borderId="0" xfId="0" applyFont="1" applyAlignment="1">
      <alignment/>
    </xf>
    <xf numFmtId="0" fontId="7" fillId="0" borderId="0" xfId="0" applyFont="1" applyAlignment="1">
      <alignment wrapText="1"/>
    </xf>
    <xf numFmtId="0" fontId="8"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xf>
    <xf numFmtId="0" fontId="10" fillId="0" borderId="0" xfId="0" applyFont="1" applyAlignment="1">
      <alignment horizontal="center"/>
    </xf>
    <xf numFmtId="0" fontId="1" fillId="32" borderId="0" xfId="0" applyFont="1" applyFill="1" applyAlignment="1">
      <alignment/>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left" vertical="center" wrapText="1"/>
    </xf>
    <xf numFmtId="0" fontId="73" fillId="0" borderId="16" xfId="0" applyFont="1" applyFill="1" applyBorder="1" applyAlignment="1">
      <alignment vertical="center" wrapText="1"/>
    </xf>
    <xf numFmtId="0" fontId="1" fillId="32" borderId="16" xfId="0" applyFont="1" applyFill="1" applyBorder="1" applyAlignment="1">
      <alignment vertical="top" wrapText="1"/>
    </xf>
    <xf numFmtId="0" fontId="1" fillId="0" borderId="16" xfId="0" applyFont="1" applyFill="1" applyBorder="1" applyAlignment="1">
      <alignment horizontal="center" vertical="center" wrapText="1"/>
    </xf>
    <xf numFmtId="0" fontId="1" fillId="0" borderId="17" xfId="0" applyFont="1" applyBorder="1" applyAlignment="1">
      <alignment vertical="top" wrapText="1"/>
    </xf>
    <xf numFmtId="0" fontId="1" fillId="0" borderId="18" xfId="0" applyFont="1" applyBorder="1" applyAlignment="1">
      <alignment horizontal="left" vertical="center" wrapText="1"/>
    </xf>
    <xf numFmtId="0" fontId="73" fillId="0" borderId="19" xfId="0" applyFont="1" applyFill="1" applyBorder="1" applyAlignment="1">
      <alignment vertical="center" wrapText="1"/>
    </xf>
    <xf numFmtId="0" fontId="1" fillId="32" borderId="19" xfId="0" applyFont="1" applyFill="1" applyBorder="1" applyAlignment="1">
      <alignment vertical="top" wrapText="1"/>
    </xf>
    <xf numFmtId="0" fontId="1" fillId="0" borderId="19" xfId="0" applyFont="1" applyFill="1" applyBorder="1" applyAlignment="1">
      <alignment horizontal="center" vertical="center" wrapText="1"/>
    </xf>
    <xf numFmtId="0" fontId="1" fillId="0" borderId="20" xfId="0" applyFont="1" applyBorder="1" applyAlignment="1">
      <alignment vertical="top" wrapText="1"/>
    </xf>
    <xf numFmtId="0" fontId="11" fillId="0" borderId="19" xfId="0" applyFont="1" applyFill="1" applyBorder="1" applyAlignment="1">
      <alignment vertical="center" wrapText="1"/>
    </xf>
    <xf numFmtId="0" fontId="1" fillId="0" borderId="18" xfId="0" applyFont="1" applyBorder="1" applyAlignment="1">
      <alignment horizontal="left" vertical="center" wrapText="1" indent="1"/>
    </xf>
    <xf numFmtId="0" fontId="1" fillId="0" borderId="21" xfId="0" applyFont="1" applyBorder="1" applyAlignment="1">
      <alignment horizontal="left" vertical="center"/>
    </xf>
    <xf numFmtId="0" fontId="1" fillId="0" borderId="22" xfId="0" applyFont="1" applyBorder="1" applyAlignment="1">
      <alignment horizontal="left" vertical="center" wrapText="1"/>
    </xf>
    <xf numFmtId="0" fontId="11" fillId="0" borderId="23" xfId="0" applyFont="1" applyFill="1" applyBorder="1" applyAlignment="1">
      <alignment vertical="center" wrapText="1"/>
    </xf>
    <xf numFmtId="0" fontId="1" fillId="32" borderId="23" xfId="0" applyFont="1" applyFill="1" applyBorder="1" applyAlignment="1">
      <alignment vertical="top" wrapText="1"/>
    </xf>
    <xf numFmtId="0" fontId="1" fillId="0" borderId="23" xfId="0" applyFont="1" applyFill="1" applyBorder="1" applyAlignment="1">
      <alignment horizontal="center" vertical="center" wrapText="1"/>
    </xf>
    <xf numFmtId="0" fontId="1" fillId="0" borderId="24" xfId="0" applyFont="1" applyBorder="1" applyAlignment="1">
      <alignment vertical="top" wrapText="1"/>
    </xf>
    <xf numFmtId="0" fontId="1" fillId="0" borderId="0" xfId="0" applyFont="1" applyBorder="1" applyAlignment="1">
      <alignment horizontal="center"/>
    </xf>
    <xf numFmtId="0" fontId="1" fillId="0" borderId="0" xfId="0" applyFont="1" applyBorder="1" applyAlignment="1">
      <alignment horizontal="left" vertical="center" wrapText="1"/>
    </xf>
    <xf numFmtId="0" fontId="1" fillId="0" borderId="0" xfId="0" applyFont="1" applyBorder="1" applyAlignment="1">
      <alignment vertical="top" wrapText="1"/>
    </xf>
    <xf numFmtId="0" fontId="1" fillId="0" borderId="0" xfId="0" applyFont="1" applyBorder="1" applyAlignment="1">
      <alignment horizontal="center" vertical="center" wrapText="1"/>
    </xf>
    <xf numFmtId="0" fontId="1" fillId="0" borderId="0" xfId="0" applyFont="1" applyBorder="1" applyAlignment="1">
      <alignment/>
    </xf>
    <xf numFmtId="0" fontId="1" fillId="32" borderId="0" xfId="0" applyFont="1" applyFill="1" applyBorder="1" applyAlignment="1">
      <alignment/>
    </xf>
    <xf numFmtId="0" fontId="1" fillId="32" borderId="0" xfId="0" applyFont="1" applyFill="1" applyBorder="1" applyAlignment="1">
      <alignment horizontal="center"/>
    </xf>
    <xf numFmtId="0" fontId="1" fillId="32" borderId="0" xfId="0" applyFont="1" applyFill="1" applyBorder="1" applyAlignment="1">
      <alignment horizontal="left" vertical="center" wrapText="1"/>
    </xf>
    <xf numFmtId="0" fontId="1" fillId="32" borderId="0" xfId="0" applyFont="1" applyFill="1" applyBorder="1" applyAlignment="1">
      <alignment vertical="top" wrapText="1"/>
    </xf>
    <xf numFmtId="0" fontId="1" fillId="32" borderId="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20" xfId="0" applyFont="1" applyFill="1" applyBorder="1" applyAlignment="1">
      <alignment vertical="top" wrapText="1"/>
    </xf>
    <xf numFmtId="0" fontId="74" fillId="0" borderId="0" xfId="58" applyFont="1" applyAlignment="1">
      <alignment horizontal="center"/>
      <protection/>
    </xf>
    <xf numFmtId="0" fontId="73" fillId="33" borderId="19" xfId="0" applyFont="1" applyFill="1" applyBorder="1" applyAlignment="1">
      <alignment vertical="center" wrapText="1"/>
    </xf>
    <xf numFmtId="0" fontId="1" fillId="33" borderId="19" xfId="0" applyFont="1" applyFill="1" applyBorder="1" applyAlignment="1">
      <alignment vertical="top" wrapText="1"/>
    </xf>
    <xf numFmtId="0" fontId="1" fillId="33" borderId="19" xfId="0" applyFont="1" applyFill="1" applyBorder="1" applyAlignment="1">
      <alignment horizontal="center" vertical="center" wrapText="1"/>
    </xf>
    <xf numFmtId="0" fontId="1" fillId="33" borderId="20" xfId="0" applyFont="1" applyFill="1" applyBorder="1" applyAlignment="1">
      <alignment vertical="top" wrapText="1"/>
    </xf>
    <xf numFmtId="0" fontId="1" fillId="33" borderId="18" xfId="0" applyFont="1" applyFill="1" applyBorder="1" applyAlignment="1">
      <alignment horizontal="left" vertical="center" wrapText="1"/>
    </xf>
    <xf numFmtId="0" fontId="11" fillId="33" borderId="20" xfId="0" applyFont="1" applyFill="1" applyBorder="1" applyAlignment="1">
      <alignment vertical="top" wrapText="1"/>
    </xf>
    <xf numFmtId="0" fontId="73" fillId="0" borderId="0" xfId="0" applyFont="1" applyAlignment="1">
      <alignment/>
    </xf>
    <xf numFmtId="15" fontId="1" fillId="0" borderId="0" xfId="58" applyNumberFormat="1" applyFont="1" applyFill="1" applyAlignment="1">
      <alignment horizontal="center"/>
      <protection/>
    </xf>
    <xf numFmtId="0" fontId="1" fillId="34" borderId="19" xfId="0" applyFont="1" applyFill="1" applyBorder="1" applyAlignment="1">
      <alignment/>
    </xf>
    <xf numFmtId="44" fontId="1" fillId="0" borderId="0" xfId="45" applyFont="1" applyAlignment="1">
      <alignment/>
    </xf>
    <xf numFmtId="174" fontId="1" fillId="0" borderId="0" xfId="45" applyNumberFormat="1" applyFont="1" applyAlignment="1">
      <alignment/>
    </xf>
    <xf numFmtId="44" fontId="1" fillId="0" borderId="0" xfId="45" applyNumberFormat="1" applyFont="1" applyAlignment="1">
      <alignment/>
    </xf>
    <xf numFmtId="44" fontId="1" fillId="0" borderId="10" xfId="45" applyFont="1" applyBorder="1" applyAlignment="1">
      <alignment/>
    </xf>
    <xf numFmtId="44" fontId="1" fillId="0" borderId="25" xfId="0" applyNumberFormat="1" applyFont="1" applyBorder="1" applyAlignment="1">
      <alignment/>
    </xf>
    <xf numFmtId="0" fontId="11" fillId="0" borderId="20" xfId="0" applyFont="1" applyFill="1" applyBorder="1" applyAlignment="1">
      <alignment vertical="top" wrapText="1"/>
    </xf>
    <xf numFmtId="0" fontId="12" fillId="0" borderId="0" xfId="0" applyFont="1" applyAlignment="1">
      <alignment/>
    </xf>
    <xf numFmtId="0" fontId="75" fillId="0" borderId="0" xfId="58" applyFont="1" applyAlignment="1">
      <alignment horizontal="center"/>
      <protection/>
    </xf>
    <xf numFmtId="0" fontId="76" fillId="0" borderId="0" xfId="0" applyFont="1" applyAlignment="1">
      <alignment/>
    </xf>
    <xf numFmtId="0" fontId="12" fillId="32" borderId="0" xfId="0" applyFont="1" applyFill="1" applyAlignment="1">
      <alignment/>
    </xf>
    <xf numFmtId="0" fontId="12" fillId="34" borderId="19" xfId="0" applyFont="1" applyFill="1" applyBorder="1" applyAlignment="1">
      <alignment/>
    </xf>
    <xf numFmtId="0" fontId="12" fillId="34" borderId="0" xfId="0" applyFont="1" applyFill="1" applyAlignment="1">
      <alignment/>
    </xf>
    <xf numFmtId="0" fontId="13" fillId="0" borderId="0" xfId="58" applyFont="1">
      <alignment/>
      <protection/>
    </xf>
    <xf numFmtId="0" fontId="13" fillId="0" borderId="0" xfId="58" applyFont="1" applyAlignment="1">
      <alignment horizontal="center"/>
      <protection/>
    </xf>
    <xf numFmtId="0" fontId="77" fillId="0" borderId="0" xfId="58" applyFont="1" applyAlignment="1">
      <alignment horizontal="center"/>
      <protection/>
    </xf>
    <xf numFmtId="0" fontId="13" fillId="32" borderId="0" xfId="58" applyFont="1" applyFill="1">
      <alignment/>
      <protection/>
    </xf>
    <xf numFmtId="15" fontId="13" fillId="0" borderId="0" xfId="58" applyNumberFormat="1" applyFont="1" applyAlignment="1">
      <alignment horizontal="center"/>
      <protection/>
    </xf>
    <xf numFmtId="8" fontId="13" fillId="0" borderId="0" xfId="58" applyNumberFormat="1" applyFont="1" applyAlignment="1">
      <alignment horizontal="right"/>
      <protection/>
    </xf>
    <xf numFmtId="8" fontId="13" fillId="0" borderId="0" xfId="58" applyNumberFormat="1" applyFont="1">
      <alignment/>
      <protection/>
    </xf>
    <xf numFmtId="0" fontId="13" fillId="0" borderId="10" xfId="58" applyFont="1" applyBorder="1">
      <alignment/>
      <protection/>
    </xf>
    <xf numFmtId="0" fontId="13" fillId="0" borderId="10" xfId="58" applyFont="1" applyBorder="1" applyAlignment="1">
      <alignment horizontal="center"/>
      <protection/>
    </xf>
    <xf numFmtId="0" fontId="12" fillId="0" borderId="0" xfId="58" applyFont="1">
      <alignment/>
      <protection/>
    </xf>
    <xf numFmtId="0" fontId="12" fillId="32" borderId="0" xfId="58" applyFont="1" applyFill="1">
      <alignment/>
      <protection/>
    </xf>
    <xf numFmtId="0" fontId="15" fillId="0" borderId="0" xfId="58" applyFont="1" applyAlignment="1">
      <alignment wrapText="1"/>
      <protection/>
    </xf>
    <xf numFmtId="0" fontId="14" fillId="0" borderId="0" xfId="58" applyFont="1" applyAlignment="1">
      <alignment wrapText="1"/>
      <protection/>
    </xf>
    <xf numFmtId="0" fontId="14" fillId="0" borderId="0" xfId="58" applyFont="1" applyAlignment="1">
      <alignment vertical="top" wrapText="1"/>
      <protection/>
    </xf>
    <xf numFmtId="0" fontId="14" fillId="0" borderId="0" xfId="58" applyFont="1" applyAlignment="1">
      <alignment horizontal="right" wrapText="1"/>
      <protection/>
    </xf>
    <xf numFmtId="0" fontId="14" fillId="0" borderId="0" xfId="58" applyFont="1" applyAlignment="1">
      <alignment horizontal="right" vertical="top" wrapText="1"/>
      <protection/>
    </xf>
    <xf numFmtId="0" fontId="14" fillId="32" borderId="0" xfId="58" applyFont="1" applyFill="1" applyAlignment="1">
      <alignment horizontal="right" vertical="top" wrapText="1"/>
      <protection/>
    </xf>
    <xf numFmtId="0" fontId="15" fillId="0" borderId="0" xfId="58" applyFont="1" applyAlignment="1">
      <alignment vertical="top" wrapText="1"/>
      <protection/>
    </xf>
    <xf numFmtId="3" fontId="15" fillId="0" borderId="0" xfId="58" applyNumberFormat="1" applyFont="1" applyAlignment="1">
      <alignment vertical="top" wrapText="1"/>
      <protection/>
    </xf>
    <xf numFmtId="9" fontId="15" fillId="0" borderId="0" xfId="62" applyFont="1" applyFill="1" applyBorder="1" applyAlignment="1">
      <alignment vertical="top" wrapText="1"/>
    </xf>
    <xf numFmtId="3" fontId="15" fillId="0" borderId="19" xfId="58" applyNumberFormat="1" applyFont="1" applyBorder="1" applyAlignment="1">
      <alignment vertical="top" wrapText="1"/>
      <protection/>
    </xf>
    <xf numFmtId="9" fontId="15" fillId="35" borderId="19" xfId="62" applyFont="1" applyFill="1" applyBorder="1" applyAlignment="1">
      <alignment vertical="top" wrapText="1"/>
    </xf>
    <xf numFmtId="0" fontId="15" fillId="0" borderId="0" xfId="58" applyFont="1" applyAlignment="1">
      <alignment horizontal="left" vertical="top" wrapText="1"/>
      <protection/>
    </xf>
    <xf numFmtId="0" fontId="14" fillId="0" borderId="0" xfId="58" applyFont="1" applyAlignment="1">
      <alignment horizontal="left" vertical="top" wrapText="1"/>
      <protection/>
    </xf>
    <xf numFmtId="3" fontId="15" fillId="0" borderId="19" xfId="58" applyNumberFormat="1" applyFont="1" applyBorder="1" applyAlignment="1">
      <alignment wrapText="1"/>
      <protection/>
    </xf>
    <xf numFmtId="169" fontId="14" fillId="35" borderId="19" xfId="44" applyNumberFormat="1" applyFont="1" applyFill="1" applyBorder="1" applyAlignment="1">
      <alignment wrapText="1"/>
    </xf>
    <xf numFmtId="0" fontId="15" fillId="0" borderId="0" xfId="58" applyFont="1" applyAlignment="1">
      <alignment horizontal="left" wrapText="1"/>
      <protection/>
    </xf>
    <xf numFmtId="0" fontId="14" fillId="32" borderId="0" xfId="58" applyFont="1" applyFill="1" applyAlignment="1">
      <alignment vertical="top" wrapText="1"/>
      <protection/>
    </xf>
    <xf numFmtId="0" fontId="12" fillId="0" borderId="0" xfId="58" applyFont="1" applyAlignment="1">
      <alignment horizontal="right"/>
      <protection/>
    </xf>
    <xf numFmtId="0" fontId="15" fillId="0" borderId="0" xfId="58" applyFont="1" applyAlignment="1">
      <alignment horizontal="right" wrapText="1"/>
      <protection/>
    </xf>
    <xf numFmtId="0" fontId="14" fillId="0" borderId="10" xfId="58" applyFont="1" applyBorder="1" applyAlignment="1">
      <alignment horizontal="right" vertical="top" wrapText="1"/>
      <protection/>
    </xf>
    <xf numFmtId="0" fontId="17" fillId="0" borderId="0" xfId="58" applyFont="1" applyAlignment="1">
      <alignment vertical="top" wrapText="1"/>
      <protection/>
    </xf>
    <xf numFmtId="0" fontId="17" fillId="32" borderId="0" xfId="58" applyFont="1" applyFill="1" applyAlignment="1">
      <alignment vertical="top" wrapText="1"/>
      <protection/>
    </xf>
    <xf numFmtId="0" fontId="17" fillId="0" borderId="0" xfId="58" applyFont="1" applyAlignment="1">
      <alignment wrapText="1"/>
      <protection/>
    </xf>
    <xf numFmtId="0" fontId="18" fillId="0" borderId="0" xfId="58" applyFont="1" applyAlignment="1">
      <alignment horizontal="center" wrapText="1"/>
      <protection/>
    </xf>
    <xf numFmtId="0" fontId="18" fillId="0" borderId="0" xfId="58" applyFont="1" applyAlignment="1">
      <alignment horizontal="center"/>
      <protection/>
    </xf>
    <xf numFmtId="0" fontId="18" fillId="32" borderId="0" xfId="58" applyFont="1" applyFill="1" applyAlignment="1">
      <alignment horizontal="center"/>
      <protection/>
    </xf>
    <xf numFmtId="0" fontId="14" fillId="0" borderId="0" xfId="58" applyFont="1" applyAlignment="1">
      <alignment horizontal="center" wrapText="1"/>
      <protection/>
    </xf>
    <xf numFmtId="2" fontId="14" fillId="0" borderId="0" xfId="58" applyNumberFormat="1" applyFont="1" applyAlignment="1">
      <alignment wrapText="1"/>
      <protection/>
    </xf>
    <xf numFmtId="2" fontId="14" fillId="0" borderId="0" xfId="58" applyNumberFormat="1" applyFont="1" applyAlignment="1">
      <alignment horizontal="right" wrapText="1"/>
      <protection/>
    </xf>
    <xf numFmtId="0" fontId="14" fillId="32" borderId="0" xfId="58" applyFont="1" applyFill="1" applyAlignment="1">
      <alignment horizontal="right" wrapText="1"/>
      <protection/>
    </xf>
    <xf numFmtId="3" fontId="14" fillId="0" borderId="0" xfId="58" applyNumberFormat="1" applyFont="1" applyAlignment="1">
      <alignment wrapText="1"/>
      <protection/>
    </xf>
    <xf numFmtId="3" fontId="14" fillId="0" borderId="26" xfId="58" applyNumberFormat="1" applyFont="1" applyBorder="1" applyAlignment="1">
      <alignment horizontal="right" wrapText="1"/>
      <protection/>
    </xf>
    <xf numFmtId="9" fontId="14" fillId="35" borderId="19" xfId="62" applyFont="1" applyFill="1" applyBorder="1" applyAlignment="1">
      <alignment wrapText="1"/>
    </xf>
    <xf numFmtId="3" fontId="14" fillId="0" borderId="0" xfId="58" applyNumberFormat="1" applyFont="1" applyAlignment="1">
      <alignment horizontal="right" wrapText="1"/>
      <protection/>
    </xf>
    <xf numFmtId="43" fontId="14" fillId="0" borderId="0" xfId="44" applyFont="1" applyFill="1" applyBorder="1" applyAlignment="1">
      <alignment horizontal="right" wrapText="1"/>
    </xf>
    <xf numFmtId="43" fontId="14" fillId="0" borderId="27" xfId="44" applyFont="1" applyBorder="1" applyAlignment="1">
      <alignment horizontal="right" wrapText="1"/>
    </xf>
    <xf numFmtId="0" fontId="14" fillId="32" borderId="0" xfId="58" applyFont="1" applyFill="1" applyAlignment="1">
      <alignment wrapText="1"/>
      <protection/>
    </xf>
    <xf numFmtId="169" fontId="14" fillId="0" borderId="0" xfId="44" applyNumberFormat="1" applyFont="1" applyFill="1" applyBorder="1" applyAlignment="1">
      <alignment wrapText="1"/>
    </xf>
    <xf numFmtId="0" fontId="15" fillId="0" borderId="0" xfId="58" applyFont="1" applyAlignment="1">
      <alignment horizontal="center" wrapText="1"/>
      <protection/>
    </xf>
    <xf numFmtId="0" fontId="15" fillId="0" borderId="10" xfId="58" applyFont="1" applyBorder="1" applyAlignment="1">
      <alignment horizontal="center" wrapText="1"/>
      <protection/>
    </xf>
    <xf numFmtId="3" fontId="14" fillId="0" borderId="0" xfId="58" applyNumberFormat="1" applyFont="1">
      <alignment/>
      <protection/>
    </xf>
    <xf numFmtId="169" fontId="14" fillId="0" borderId="0" xfId="44" applyNumberFormat="1" applyFont="1" applyFill="1" applyBorder="1" applyAlignment="1">
      <alignment horizontal="right" wrapText="1"/>
    </xf>
    <xf numFmtId="169" fontId="14" fillId="0" borderId="27" xfId="44" applyNumberFormat="1" applyFont="1" applyBorder="1" applyAlignment="1">
      <alignment horizontal="right" wrapText="1"/>
    </xf>
    <xf numFmtId="0" fontId="14" fillId="0" borderId="0" xfId="58" applyFont="1" applyAlignment="1">
      <alignment horizontal="left" wrapText="1"/>
      <protection/>
    </xf>
    <xf numFmtId="0" fontId="19" fillId="0" borderId="0" xfId="58" applyFont="1" applyAlignment="1">
      <alignment vertical="top" wrapText="1"/>
      <protection/>
    </xf>
    <xf numFmtId="0" fontId="20" fillId="0" borderId="0" xfId="58" applyFont="1" applyAlignment="1">
      <alignment wrapText="1"/>
      <protection/>
    </xf>
    <xf numFmtId="0" fontId="21" fillId="0" borderId="0" xfId="58" applyFont="1" applyAlignment="1">
      <alignment vertical="top" wrapText="1"/>
      <protection/>
    </xf>
    <xf numFmtId="0" fontId="21" fillId="32" borderId="0" xfId="58" applyFont="1" applyFill="1" applyAlignment="1">
      <alignment vertical="top" wrapText="1"/>
      <protection/>
    </xf>
    <xf numFmtId="0" fontId="22" fillId="0" borderId="0" xfId="58" applyFont="1" applyAlignment="1">
      <alignment horizontal="center" wrapText="1"/>
      <protection/>
    </xf>
    <xf numFmtId="0" fontId="18" fillId="0" borderId="0" xfId="58" applyFont="1" applyAlignment="1">
      <alignment wrapText="1"/>
      <protection/>
    </xf>
    <xf numFmtId="0" fontId="18" fillId="32" borderId="0" xfId="58" applyFont="1" applyFill="1" applyAlignment="1">
      <alignment wrapText="1"/>
      <protection/>
    </xf>
    <xf numFmtId="0" fontId="23" fillId="0" borderId="0" xfId="58" applyFont="1">
      <alignment/>
      <protection/>
    </xf>
    <xf numFmtId="0" fontId="12" fillId="0" borderId="28" xfId="58" applyFont="1" applyBorder="1">
      <alignment/>
      <protection/>
    </xf>
    <xf numFmtId="0" fontId="25" fillId="0" borderId="28" xfId="58" applyFont="1" applyBorder="1">
      <alignment/>
      <protection/>
    </xf>
    <xf numFmtId="0" fontId="23" fillId="0" borderId="0" xfId="58" applyFont="1" applyAlignment="1">
      <alignment horizontal="center"/>
      <protection/>
    </xf>
    <xf numFmtId="0" fontId="12" fillId="0" borderId="29" xfId="58" applyFont="1" applyBorder="1">
      <alignment/>
      <protection/>
    </xf>
    <xf numFmtId="0" fontId="25" fillId="0" borderId="29" xfId="58" applyFont="1" applyBorder="1">
      <alignment/>
      <protection/>
    </xf>
    <xf numFmtId="0" fontId="24" fillId="0" borderId="0" xfId="58" applyFont="1" applyAlignment="1">
      <alignment horizontal="center"/>
      <protection/>
    </xf>
    <xf numFmtId="0" fontId="76" fillId="0" borderId="0" xfId="58" applyFont="1">
      <alignment/>
      <protection/>
    </xf>
    <xf numFmtId="49" fontId="5" fillId="0" borderId="0" xfId="0" applyNumberFormat="1" applyFont="1" applyFill="1" applyBorder="1" applyAlignment="1">
      <alignment vertical="top" wrapText="1"/>
    </xf>
    <xf numFmtId="0" fontId="11" fillId="0" borderId="10" xfId="0" applyFont="1" applyBorder="1" applyAlignment="1">
      <alignment horizontal="center"/>
    </xf>
    <xf numFmtId="0" fontId="12" fillId="34" borderId="0" xfId="0" applyFont="1" applyFill="1" applyAlignment="1">
      <alignment horizontal="center" vertical="center"/>
    </xf>
    <xf numFmtId="0" fontId="12" fillId="34" borderId="0" xfId="0" applyFont="1" applyFill="1" applyAlignment="1">
      <alignment horizontal="center" vertical="center" wrapText="1"/>
    </xf>
    <xf numFmtId="0" fontId="1" fillId="0" borderId="0" xfId="0" applyFont="1" applyAlignment="1">
      <alignment horizontal="center"/>
    </xf>
    <xf numFmtId="14" fontId="1" fillId="0" borderId="0" xfId="0" applyNumberFormat="1" applyFont="1" applyAlignment="1">
      <alignment horizontal="center"/>
    </xf>
    <xf numFmtId="0" fontId="14" fillId="0" borderId="0" xfId="58" applyFont="1" applyAlignment="1">
      <alignment horizontal="left" vertical="top" wrapText="1"/>
      <protection/>
    </xf>
    <xf numFmtId="0" fontId="12" fillId="0" borderId="0" xfId="58" applyFont="1" applyAlignment="1">
      <alignment wrapText="1"/>
      <protection/>
    </xf>
    <xf numFmtId="0" fontId="14" fillId="35" borderId="26" xfId="58" applyFont="1" applyFill="1" applyBorder="1" applyAlignment="1">
      <alignment horizontal="center" wrapText="1"/>
      <protection/>
    </xf>
    <xf numFmtId="0" fontId="14" fillId="0" borderId="0" xfId="58" applyFont="1" applyAlignment="1">
      <alignment horizontal="right" vertical="top" wrapText="1"/>
      <protection/>
    </xf>
    <xf numFmtId="0" fontId="18" fillId="0" borderId="26" xfId="58" applyFont="1" applyBorder="1" applyAlignment="1">
      <alignment horizontal="center" wrapText="1"/>
      <protection/>
    </xf>
    <xf numFmtId="49" fontId="14" fillId="0" borderId="19" xfId="58" applyNumberFormat="1" applyFont="1" applyBorder="1" applyAlignment="1">
      <alignment horizontal="left" vertical="top" wrapText="1"/>
      <protection/>
    </xf>
    <xf numFmtId="49" fontId="14" fillId="0" borderId="30" xfId="58" applyNumberFormat="1" applyFont="1" applyBorder="1" applyAlignment="1">
      <alignment horizontal="left" vertical="top" wrapText="1"/>
      <protection/>
    </xf>
    <xf numFmtId="0" fontId="14" fillId="0" borderId="31" xfId="58" applyFont="1" applyBorder="1" applyAlignment="1">
      <alignment horizontal="center" vertical="top" wrapText="1"/>
      <protection/>
    </xf>
    <xf numFmtId="0" fontId="14" fillId="0" borderId="27" xfId="58" applyFont="1" applyBorder="1" applyAlignment="1">
      <alignment horizontal="center" vertical="top" wrapText="1"/>
      <protection/>
    </xf>
    <xf numFmtId="0" fontId="14" fillId="0" borderId="29" xfId="58" applyFont="1" applyBorder="1" applyAlignment="1">
      <alignment horizontal="center" vertical="top" wrapText="1"/>
      <protection/>
    </xf>
    <xf numFmtId="0" fontId="24" fillId="35" borderId="19" xfId="58" applyFont="1" applyFill="1" applyBorder="1" applyAlignment="1">
      <alignment horizontal="left"/>
      <protection/>
    </xf>
    <xf numFmtId="168" fontId="24" fillId="35" borderId="19" xfId="58" applyNumberFormat="1" applyFont="1" applyFill="1" applyBorder="1" applyAlignment="1">
      <alignment horizontal="left"/>
      <protection/>
    </xf>
    <xf numFmtId="0" fontId="14" fillId="0" borderId="0" xfId="58" applyFont="1" applyAlignment="1">
      <alignment horizontal="center" wrapText="1"/>
      <protection/>
    </xf>
    <xf numFmtId="49" fontId="5" fillId="36" borderId="32" xfId="0" applyNumberFormat="1" applyFont="1" applyFill="1" applyBorder="1" applyAlignment="1">
      <alignment horizontal="center" vertical="top" wrapText="1"/>
    </xf>
    <xf numFmtId="49" fontId="5" fillId="36" borderId="33" xfId="0" applyNumberFormat="1" applyFont="1" applyFill="1" applyBorder="1" applyAlignment="1">
      <alignment horizontal="center" vertical="top" wrapText="1"/>
    </xf>
    <xf numFmtId="49" fontId="5" fillId="36" borderId="34" xfId="0" applyNumberFormat="1" applyFont="1" applyFill="1" applyBorder="1" applyAlignment="1">
      <alignment horizontal="center" vertical="top" wrapText="1"/>
    </xf>
    <xf numFmtId="49" fontId="5" fillId="36" borderId="21" xfId="0" applyNumberFormat="1" applyFont="1" applyFill="1" applyBorder="1" applyAlignment="1">
      <alignment horizontal="center" vertical="top" wrapText="1"/>
    </xf>
    <xf numFmtId="49" fontId="5" fillId="36" borderId="0" xfId="0" applyNumberFormat="1" applyFont="1" applyFill="1" applyBorder="1" applyAlignment="1">
      <alignment horizontal="center" vertical="top" wrapText="1"/>
    </xf>
    <xf numFmtId="49" fontId="5" fillId="36" borderId="35" xfId="0" applyNumberFormat="1" applyFont="1" applyFill="1" applyBorder="1" applyAlignment="1">
      <alignment horizontal="center" vertical="top" wrapText="1"/>
    </xf>
    <xf numFmtId="49" fontId="5" fillId="36" borderId="36" xfId="0" applyNumberFormat="1" applyFont="1" applyFill="1" applyBorder="1" applyAlignment="1">
      <alignment horizontal="center" vertical="top" wrapText="1"/>
    </xf>
    <xf numFmtId="49" fontId="5" fillId="36" borderId="26" xfId="0" applyNumberFormat="1" applyFont="1" applyFill="1" applyBorder="1" applyAlignment="1">
      <alignment horizontal="center" vertical="top" wrapText="1"/>
    </xf>
    <xf numFmtId="49" fontId="5" fillId="36" borderId="37" xfId="0" applyNumberFormat="1" applyFont="1" applyFill="1" applyBorder="1" applyAlignment="1">
      <alignment horizontal="center" vertical="top" wrapText="1"/>
    </xf>
    <xf numFmtId="0" fontId="78" fillId="0" borderId="0" xfId="0" applyFont="1" applyFill="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390525</xdr:colOff>
      <xdr:row>1</xdr:row>
      <xdr:rowOff>19050</xdr:rowOff>
    </xdr:from>
    <xdr:to>
      <xdr:col>13</xdr:col>
      <xdr:colOff>1743075</xdr:colOff>
      <xdr:row>13</xdr:row>
      <xdr:rowOff>47625</xdr:rowOff>
    </xdr:to>
    <xdr:sp>
      <xdr:nvSpPr>
        <xdr:cNvPr id="1" name="TextBox 5"/>
        <xdr:cNvSpPr txBox="1">
          <a:spLocks noChangeArrowheads="1"/>
        </xdr:cNvSpPr>
      </xdr:nvSpPr>
      <xdr:spPr>
        <a:xfrm>
          <a:off x="7362825" y="180975"/>
          <a:ext cx="1933575" cy="1971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Times New Roman"/>
              <a:ea typeface="Times New Roman"/>
              <a:cs typeface="Times New Roman"/>
            </a:rPr>
            <a:t>These emails are NOT workpapers.</a:t>
          </a:r>
          <a:r>
            <a:rPr lang="en-US" cap="none" sz="1100" b="1" i="0" u="none" baseline="0">
              <a:solidFill>
                <a:srgbClr val="000000"/>
              </a:solidFill>
              <a:latin typeface="Times New Roman"/>
              <a:ea typeface="Times New Roman"/>
              <a:cs typeface="Times New Roman"/>
            </a:rPr>
            <a:t> Rather they are useful communications for completing your case. They do not get a workpaper reference.</a:t>
          </a:r>
        </a:p>
      </xdr:txBody>
    </xdr:sp>
    <xdr:clientData/>
  </xdr:twoCellAnchor>
  <xdr:twoCellAnchor editAs="oneCell">
    <xdr:from>
      <xdr:col>0</xdr:col>
      <xdr:colOff>228600</xdr:colOff>
      <xdr:row>2</xdr:row>
      <xdr:rowOff>66675</xdr:rowOff>
    </xdr:from>
    <xdr:to>
      <xdr:col>11</xdr:col>
      <xdr:colOff>542925</xdr:colOff>
      <xdr:row>27</xdr:row>
      <xdr:rowOff>38100</xdr:rowOff>
    </xdr:to>
    <xdr:pic>
      <xdr:nvPicPr>
        <xdr:cNvPr id="2" name="Picture 1"/>
        <xdr:cNvPicPr preferRelativeResize="1">
          <a:picLocks noChangeAspect="1"/>
        </xdr:cNvPicPr>
      </xdr:nvPicPr>
      <xdr:blipFill>
        <a:blip r:embed="rId1"/>
        <a:stretch>
          <a:fillRect/>
        </a:stretch>
      </xdr:blipFill>
      <xdr:spPr>
        <a:xfrm>
          <a:off x="228600" y="390525"/>
          <a:ext cx="6705600" cy="401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4</xdr:row>
      <xdr:rowOff>133350</xdr:rowOff>
    </xdr:from>
    <xdr:to>
      <xdr:col>16</xdr:col>
      <xdr:colOff>190500</xdr:colOff>
      <xdr:row>46</xdr:row>
      <xdr:rowOff>161925</xdr:rowOff>
    </xdr:to>
    <xdr:sp>
      <xdr:nvSpPr>
        <xdr:cNvPr id="1" name="TextBox 4"/>
        <xdr:cNvSpPr txBox="1">
          <a:spLocks noChangeArrowheads="1"/>
        </xdr:cNvSpPr>
      </xdr:nvSpPr>
      <xdr:spPr>
        <a:xfrm>
          <a:off x="4848225" y="914400"/>
          <a:ext cx="8124825" cy="6829425"/>
        </a:xfrm>
        <a:prstGeom prst="rect">
          <a:avLst/>
        </a:prstGeom>
        <a:solidFill>
          <a:srgbClr val="D7E4B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This WP includes several documents considered</a:t>
          </a:r>
          <a:r>
            <a:rPr lang="en-US" cap="none" sz="1100" b="0" i="0" u="none" baseline="0">
              <a:solidFill>
                <a:srgbClr val="000000"/>
              </a:solidFill>
              <a:latin typeface="Times New Roman"/>
              <a:ea typeface="Times New Roman"/>
              <a:cs typeface="Times New Roman"/>
            </a:rPr>
            <a:t> critical to the audit planning process. 
</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The following items are deemed to be of significance to the audit: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Calibri"/>
              <a:ea typeface="Calibri"/>
              <a:cs typeface="Calibri"/>
            </a:rPr>
            <a:t>Information Relevant to 2020 Audit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Audit Action Recommended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xdr:row>
      <xdr:rowOff>66675</xdr:rowOff>
    </xdr:from>
    <xdr:to>
      <xdr:col>11</xdr:col>
      <xdr:colOff>390525</xdr:colOff>
      <xdr:row>45</xdr:row>
      <xdr:rowOff>38100</xdr:rowOff>
    </xdr:to>
    <xdr:sp>
      <xdr:nvSpPr>
        <xdr:cNvPr id="1" name="TextBox 1"/>
        <xdr:cNvSpPr txBox="1">
          <a:spLocks noChangeArrowheads="1"/>
        </xdr:cNvSpPr>
      </xdr:nvSpPr>
      <xdr:spPr>
        <a:xfrm>
          <a:off x="638175" y="666750"/>
          <a:ext cx="8134350" cy="8372475"/>
        </a:xfrm>
        <a:prstGeom prst="rect">
          <a:avLst/>
        </a:prstGeom>
        <a:solidFill>
          <a:srgbClr val="D7E4BD"/>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October 26, 2020 
</a:t>
          </a:r>
          <a:r>
            <a:rPr lang="en-US" cap="none" sz="1200" b="0" i="0" u="none" baseline="0">
              <a:solidFill>
                <a:srgbClr val="000000"/>
              </a:solidFill>
              <a:latin typeface="Times New Roman"/>
              <a:ea typeface="Times New Roman"/>
              <a:cs typeface="Times New Roman"/>
            </a:rPr>
            <a:t>Mr. Larry Lancaster, Chairman
</a:t>
          </a:r>
          <a:r>
            <a:rPr lang="en-US" cap="none" sz="1200" b="0" i="0" u="none" baseline="0">
              <a:solidFill>
                <a:srgbClr val="000000"/>
              </a:solidFill>
              <a:latin typeface="Times New Roman"/>
              <a:ea typeface="Times New Roman"/>
              <a:cs typeface="Times New Roman"/>
            </a:rPr>
            <a:t>Apollo Shoes, Inc.
</a:t>
          </a:r>
          <a:r>
            <a:rPr lang="en-US" cap="none" sz="1200" b="0" i="0" u="none" baseline="0">
              <a:solidFill>
                <a:srgbClr val="000000"/>
              </a:solidFill>
              <a:latin typeface="Times New Roman"/>
              <a:ea typeface="Times New Roman"/>
              <a:cs typeface="Times New Roman"/>
            </a:rPr>
            <a:t>Shoetown, 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Dear Mr. Lancaster: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This will confirm our understanding of the arrangements for auditing Apollo Shoes, Inc. financial statements for 2020.
</a:t>
          </a:r>
          <a:r>
            <a:rPr lang="en-US" cap="none" sz="1200" b="0" i="0" u="none" baseline="0">
              <a:solidFill>
                <a:srgbClr val="000000"/>
              </a:solidFill>
              <a:latin typeface="Times New Roman"/>
              <a:ea typeface="Times New Roman"/>
              <a:cs typeface="Times New Roman"/>
            </a:rPr>
            <a:t> We will audit the balance sheet at December 31, 2020, and the related statements of income, retained earnings, and cash flows for the year ending that date.  Our audit will be made in accordance with the Standards of the Public Company Accounting Oversight Board and will include such tests of the accounting records and such other auditing procedures as we consider necessary.
</a:t>
          </a:r>
          <a:r>
            <a:rPr lang="en-US" cap="none" sz="1200" b="0" i="0" u="none" baseline="0">
              <a:solidFill>
                <a:srgbClr val="000000"/>
              </a:solidFill>
              <a:latin typeface="Times New Roman"/>
              <a:ea typeface="Times New Roman"/>
              <a:cs typeface="Times New Roman"/>
            </a:rPr>
            <a:t> Our audit will be based on samples of recorded transactions.  We will plan the audit to detect material errors and frauds that may affect your financial statements.  Our work, however, is subject to the unavoidable risk that errors, frauds, and illegal acts, will not be detected.  We expect to obtain reasonable, but not absolute, assurance that major misstatements do not exist in the financial statements.  Our findings regarding your system of internal control, including information about significant deficiencies and material weaknesses, will be reported to the audit committee of your board of directors in a separate letter at the close of the audit.
</a:t>
          </a:r>
          <a:r>
            <a:rPr lang="en-US" cap="none" sz="1200" b="0" i="0" u="none" baseline="0">
              <a:solidFill>
                <a:srgbClr val="000000"/>
              </a:solidFill>
              <a:latin typeface="Times New Roman"/>
              <a:ea typeface="Times New Roman"/>
              <a:cs typeface="Times New Roman"/>
            </a:rPr>
            <a:t> At your request, but pending approval by your Board of Directors, we will prepare all required federal tax returns and the state franchise tax returns. 
</a:t>
          </a:r>
          <a:r>
            <a:rPr lang="en-US" cap="none" sz="1200" b="0" i="0" u="none" baseline="0">
              <a:solidFill>
                <a:srgbClr val="000000"/>
              </a:solidFill>
              <a:latin typeface="Times New Roman"/>
              <a:ea typeface="Times New Roman"/>
              <a:cs typeface="Times New Roman"/>
            </a:rPr>
            <a:t> We will provide your staff with a list of schedules needed by our staff during the audit.  The delivery dates have been discussed and mutually agreed upon.  We understand that your staff will prepare all the schedules in the package, all the financial statements and notes thereto, and the Form 10-K for our review.  The scope of our services does not include preparation of any of these financial statements.
</a:t>
          </a:r>
          <a:r>
            <a:rPr lang="en-US" cap="none" sz="1200" b="0" i="0" u="none" baseline="0">
              <a:solidFill>
                <a:srgbClr val="000000"/>
              </a:solidFill>
              <a:latin typeface="Times New Roman"/>
              <a:ea typeface="Times New Roman"/>
              <a:cs typeface="Times New Roman"/>
            </a:rPr>
            <a:t> Ms. Darlene Wardlaw will be the manager in charge of all work performed for you.  She will inform you immediately if we encounter any circumstances that could significantly affect our fee estimate of $750,000 discussed with you on October 17, 2020.  She is aware of the due date for the audit report, March 15, 2021.  You should feel free to call on her at any time.
</a:t>
          </a:r>
          <a:r>
            <a:rPr lang="en-US" cap="none" sz="1200" b="0" i="0" u="none" baseline="0">
              <a:solidFill>
                <a:srgbClr val="000000"/>
              </a:solidFill>
              <a:latin typeface="Times New Roman"/>
              <a:ea typeface="Times New Roman"/>
              <a:cs typeface="Times New Roman"/>
            </a:rPr>
            <a:t> If the specifications above are in accordance with your understand of the terms of our engagement, kindly sign below and return the duplicate copy to us.  We look forward to serving you as independent public accountants.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Accepted by____/s/ Larry Lancaster_______________________ Date __11/02/2020__________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104775</xdr:rowOff>
    </xdr:from>
    <xdr:to>
      <xdr:col>8</xdr:col>
      <xdr:colOff>0</xdr:colOff>
      <xdr:row>27</xdr:row>
      <xdr:rowOff>104775</xdr:rowOff>
    </xdr:to>
    <xdr:sp>
      <xdr:nvSpPr>
        <xdr:cNvPr id="1" name="TextBox 1"/>
        <xdr:cNvSpPr txBox="1">
          <a:spLocks noChangeArrowheads="1"/>
        </xdr:cNvSpPr>
      </xdr:nvSpPr>
      <xdr:spPr>
        <a:xfrm>
          <a:off x="190500" y="704850"/>
          <a:ext cx="5924550" cy="4800600"/>
        </a:xfrm>
        <a:prstGeom prst="rect">
          <a:avLst/>
        </a:prstGeom>
        <a:solidFill>
          <a:srgbClr val="D7E4B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Apollo Shoes, Inc.
</a:t>
          </a:r>
          <a:r>
            <a:rPr lang="en-US" cap="none" sz="1100" b="0" i="0" u="none" baseline="0">
              <a:solidFill>
                <a:srgbClr val="000000"/>
              </a:solidFill>
              <a:latin typeface="Times New Roman"/>
              <a:ea typeface="Times New Roman"/>
              <a:cs typeface="Times New Roman"/>
            </a:rPr>
            <a:t>Audit Staffing Memo - </a:t>
          </a:r>
          <a:r>
            <a:rPr lang="en-US" cap="none" sz="1100" b="1" i="0" u="none" baseline="0">
              <a:solidFill>
                <a:srgbClr val="FF0000"/>
              </a:solidFill>
              <a:latin typeface="Times New Roman"/>
              <a:ea typeface="Times New Roman"/>
              <a:cs typeface="Times New Roman"/>
            </a:rPr>
            <a:t>A-7
</a:t>
          </a:r>
          <a:r>
            <a:rPr lang="en-US" cap="none" sz="1100" b="0" i="0" u="none" baseline="0">
              <a:solidFill>
                <a:srgbClr val="000000"/>
              </a:solidFill>
              <a:latin typeface="Times New Roman"/>
              <a:ea typeface="Times New Roman"/>
              <a:cs typeface="Times New Roman"/>
            </a:rPr>
            <a:t>December 31, 2020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Based on the information reviewed in the Apollo Shoes 10-K, minutes of the board of directors, and other documents, I believe that the audit team will require the following specialized expertise: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Special expertise in Apollo's business and products is probably not necessary.  The products are ordinary shoes. The company gave no indication of dealing in complicated transactions such as rubber futures hedging. Auditors with general retail and wholesale experience ought to be able to cope with the expertise demands.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The audit team will need some special expertise in several areas: (1) the tax personnel probably know how to prepare the state franchise tax return, and that expertise might not be very special, (2) auditors with SEC knowledge and experience will need to participate, and (3) the team will need people with computer expertise on the engagement.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12"/>
  <sheetViews>
    <sheetView zoomScale="130" zoomScaleNormal="130" zoomScalePageLayoutView="0" workbookViewId="0" topLeftCell="A1">
      <selection activeCell="A9" sqref="A9"/>
    </sheetView>
  </sheetViews>
  <sheetFormatPr defaultColWidth="11.421875" defaultRowHeight="12.75"/>
  <cols>
    <col min="1" max="1" width="118.7109375" style="20" customWidth="1"/>
    <col min="2" max="16384" width="11.421875" style="20" customWidth="1"/>
  </cols>
  <sheetData>
    <row r="1" spans="1:2" ht="15">
      <c r="A1" s="18" t="s">
        <v>169</v>
      </c>
      <c r="B1" s="19"/>
    </row>
    <row r="2" ht="15">
      <c r="B2" s="19"/>
    </row>
    <row r="3" spans="1:2" ht="31.5" customHeight="1">
      <c r="A3" s="21" t="s">
        <v>190</v>
      </c>
      <c r="B3" s="19"/>
    </row>
    <row r="4" spans="1:2" ht="15">
      <c r="A4" s="22" t="s">
        <v>110</v>
      </c>
      <c r="B4" s="19"/>
    </row>
    <row r="5" spans="1:2" ht="54" customHeight="1">
      <c r="A5" s="21" t="s">
        <v>191</v>
      </c>
      <c r="B5" s="19"/>
    </row>
    <row r="6" spans="1:2" ht="15">
      <c r="A6" s="21"/>
      <c r="B6" s="19"/>
    </row>
    <row r="7" spans="1:2" ht="15" customHeight="1">
      <c r="A7" s="21" t="s">
        <v>165</v>
      </c>
      <c r="B7" s="19"/>
    </row>
    <row r="8" spans="1:2" ht="15">
      <c r="A8" s="21"/>
      <c r="B8" s="19"/>
    </row>
    <row r="9" spans="1:2" ht="15">
      <c r="A9" s="21" t="s">
        <v>213</v>
      </c>
      <c r="B9" s="19"/>
    </row>
    <row r="10" spans="1:2" ht="15">
      <c r="A10" s="21"/>
      <c r="B10" s="19"/>
    </row>
    <row r="11" ht="15">
      <c r="B11" s="19"/>
    </row>
    <row r="12" spans="1:2" ht="15">
      <c r="A12" s="19"/>
      <c r="B12" s="19"/>
    </row>
  </sheetData>
  <sheetProtection/>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A1" sqref="A1"/>
    </sheetView>
  </sheetViews>
  <sheetFormatPr defaultColWidth="11.421875" defaultRowHeight="12.75"/>
  <cols>
    <col min="1" max="6" width="11.421875" style="25" customWidth="1"/>
    <col min="7" max="7" width="11.7109375" style="25" bestFit="1" customWidth="1"/>
    <col min="8" max="16384" width="11.421875" style="25" customWidth="1"/>
  </cols>
  <sheetData>
    <row r="1" spans="7:10" ht="15.75">
      <c r="G1" s="71" t="s">
        <v>178</v>
      </c>
      <c r="J1" s="27"/>
    </row>
    <row r="2" spans="7:10" ht="15.75">
      <c r="G2" s="73" t="s">
        <v>136</v>
      </c>
      <c r="H2" s="73" t="s">
        <v>114</v>
      </c>
      <c r="J2" s="27"/>
    </row>
    <row r="3" spans="7:10" ht="15.75">
      <c r="G3" s="73" t="s">
        <v>162</v>
      </c>
      <c r="H3" s="73" t="s">
        <v>168</v>
      </c>
      <c r="J3" s="27"/>
    </row>
    <row r="4" ht="15.75">
      <c r="J4" s="27"/>
    </row>
    <row r="5" ht="15.75">
      <c r="J5" s="27"/>
    </row>
    <row r="6" ht="15.75">
      <c r="J6" s="27"/>
    </row>
    <row r="7" ht="15.75">
      <c r="J7" s="27"/>
    </row>
    <row r="8" ht="15.75">
      <c r="J8" s="27"/>
    </row>
    <row r="9" ht="15.75">
      <c r="J9" s="27"/>
    </row>
    <row r="10" ht="15.75">
      <c r="J10" s="27"/>
    </row>
    <row r="11" ht="15.75">
      <c r="J11" s="27"/>
    </row>
    <row r="12" ht="15.75">
      <c r="J12" s="27"/>
    </row>
    <row r="13" ht="15.75">
      <c r="J13" s="27"/>
    </row>
    <row r="14" ht="15.75">
      <c r="J14" s="27"/>
    </row>
    <row r="15" ht="15.75">
      <c r="J15" s="27"/>
    </row>
    <row r="16" ht="15.75">
      <c r="J16" s="27"/>
    </row>
    <row r="17" ht="15.75">
      <c r="J17" s="27"/>
    </row>
    <row r="18" ht="15.75">
      <c r="J18" s="27"/>
    </row>
    <row r="19" ht="15.75">
      <c r="J19" s="27"/>
    </row>
    <row r="20" ht="15.75">
      <c r="J20" s="27"/>
    </row>
    <row r="21" ht="15.75">
      <c r="J21" s="27"/>
    </row>
    <row r="22" ht="15.75">
      <c r="J22" s="27"/>
    </row>
    <row r="23" ht="15.75">
      <c r="J23" s="27"/>
    </row>
    <row r="24" ht="15.75">
      <c r="J24" s="27"/>
    </row>
    <row r="25" ht="15.75">
      <c r="J25" s="27"/>
    </row>
    <row r="26" ht="15.75">
      <c r="J26" s="27"/>
    </row>
    <row r="27" ht="15.75">
      <c r="J27" s="27"/>
    </row>
    <row r="28" ht="15.75">
      <c r="J28" s="27"/>
    </row>
    <row r="29" ht="15.75">
      <c r="J29" s="27"/>
    </row>
    <row r="30" spans="1:10" ht="15.75">
      <c r="A30" s="27"/>
      <c r="B30" s="27"/>
      <c r="C30" s="27"/>
      <c r="D30" s="27"/>
      <c r="E30" s="27"/>
      <c r="F30" s="27"/>
      <c r="G30" s="27"/>
      <c r="H30" s="27"/>
      <c r="I30" s="27"/>
      <c r="J30" s="27"/>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J31" sqref="J31"/>
    </sheetView>
  </sheetViews>
  <sheetFormatPr defaultColWidth="8.7109375" defaultRowHeight="12.75"/>
  <cols>
    <col min="1" max="13" width="8.7109375" style="0" customWidth="1"/>
    <col min="14" max="14" width="33.7109375" style="0" bestFit="1" customWidth="1"/>
  </cols>
  <sheetData>
    <row r="1" ht="12.75">
      <c r="O1" s="5"/>
    </row>
    <row r="2" ht="12.75">
      <c r="O2" s="5"/>
    </row>
    <row r="3" ht="12.75">
      <c r="O3" s="5"/>
    </row>
    <row r="4" ht="12.75">
      <c r="O4" s="5"/>
    </row>
    <row r="5" ht="12.75">
      <c r="O5" s="5"/>
    </row>
    <row r="6" ht="12.75">
      <c r="O6" s="5"/>
    </row>
    <row r="7" ht="12.75">
      <c r="O7" s="5"/>
    </row>
    <row r="8" ht="12.75">
      <c r="O8" s="5"/>
    </row>
    <row r="9" ht="12.75">
      <c r="O9" s="5"/>
    </row>
    <row r="10" ht="12.75">
      <c r="O10" s="5"/>
    </row>
    <row r="11" ht="12.75">
      <c r="O11" s="5"/>
    </row>
    <row r="12" ht="12.75">
      <c r="O12" s="5"/>
    </row>
    <row r="13" ht="12.75">
      <c r="O13" s="5"/>
    </row>
    <row r="14" ht="12.75">
      <c r="O14" s="5"/>
    </row>
    <row r="15" ht="12.75">
      <c r="O15" s="5"/>
    </row>
    <row r="16" ht="12.75">
      <c r="O16" s="5"/>
    </row>
    <row r="17" ht="12.75">
      <c r="O17" s="5"/>
    </row>
    <row r="18" ht="12.75">
      <c r="O18" s="5"/>
    </row>
    <row r="19" ht="12.75">
      <c r="O19" s="5"/>
    </row>
    <row r="20" ht="12.75">
      <c r="O20" s="5"/>
    </row>
    <row r="21" ht="12.75">
      <c r="O21" s="5"/>
    </row>
    <row r="22" ht="12.75">
      <c r="O22" s="5"/>
    </row>
    <row r="23" ht="12.75">
      <c r="O23" s="5"/>
    </row>
    <row r="24" ht="12.75">
      <c r="O24" s="5"/>
    </row>
    <row r="25" ht="12.75">
      <c r="O25" s="5"/>
    </row>
    <row r="26" ht="12.75">
      <c r="O26" s="5"/>
    </row>
    <row r="27" ht="12.75">
      <c r="O27" s="5"/>
    </row>
    <row r="28" ht="12.75">
      <c r="O28" s="5"/>
    </row>
    <row r="29" ht="12.75">
      <c r="O29" s="5"/>
    </row>
    <row r="30" ht="12.75">
      <c r="O30" s="5"/>
    </row>
    <row r="31" ht="12.75">
      <c r="O31" s="5"/>
    </row>
    <row r="32" ht="12.75">
      <c r="O32" s="5"/>
    </row>
    <row r="33" ht="12.75">
      <c r="O33" s="5"/>
    </row>
    <row r="34" ht="12.75">
      <c r="O34" s="5"/>
    </row>
    <row r="35" ht="12.75">
      <c r="O35" s="5"/>
    </row>
    <row r="36" ht="12.75">
      <c r="O36" s="5"/>
    </row>
    <row r="37" ht="12.75">
      <c r="O37" s="5"/>
    </row>
    <row r="38" ht="12.75">
      <c r="O38" s="5"/>
    </row>
    <row r="39" ht="12.75">
      <c r="O39" s="5"/>
    </row>
    <row r="40" ht="12.75">
      <c r="O40" s="5"/>
    </row>
    <row r="41" ht="12.75">
      <c r="O41" s="5"/>
    </row>
    <row r="42" ht="12.75">
      <c r="O42" s="5"/>
    </row>
    <row r="43" spans="1:15" ht="12.75">
      <c r="A43" s="5"/>
      <c r="B43" s="5"/>
      <c r="C43" s="5"/>
      <c r="D43" s="5"/>
      <c r="E43" s="5"/>
      <c r="F43" s="5"/>
      <c r="G43" s="5"/>
      <c r="H43" s="5"/>
      <c r="I43" s="5"/>
      <c r="J43" s="5"/>
      <c r="K43" s="5"/>
      <c r="L43" s="5"/>
      <c r="M43" s="5"/>
      <c r="N43" s="5"/>
      <c r="O43" s="5"/>
    </row>
  </sheetData>
  <sheetProtection/>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0">
      <selection activeCell="B10" sqref="B10"/>
    </sheetView>
  </sheetViews>
  <sheetFormatPr defaultColWidth="11.421875" defaultRowHeight="12.75"/>
  <cols>
    <col min="1" max="1" width="5.7109375" style="23" customWidth="1"/>
    <col min="2" max="2" width="48.28125" style="25" customWidth="1"/>
    <col min="3" max="3" width="13.421875" style="25" customWidth="1"/>
    <col min="4" max="4" width="19.00390625" style="25" customWidth="1"/>
    <col min="5" max="5" width="11.00390625" style="25" customWidth="1"/>
    <col min="6" max="6" width="36.140625" style="25" customWidth="1"/>
    <col min="7" max="16384" width="11.421875" style="25" customWidth="1"/>
  </cols>
  <sheetData>
    <row r="1" spans="2:8" ht="15.75">
      <c r="B1" s="24" t="s">
        <v>77</v>
      </c>
      <c r="F1" s="26" t="s">
        <v>170</v>
      </c>
      <c r="H1" s="27"/>
    </row>
    <row r="2" spans="2:8" ht="15.75">
      <c r="B2" s="24" t="s">
        <v>113</v>
      </c>
      <c r="C2" s="157" t="s">
        <v>183</v>
      </c>
      <c r="D2" s="157"/>
      <c r="E2" s="157"/>
      <c r="F2" s="157"/>
      <c r="H2" s="27"/>
    </row>
    <row r="3" spans="2:8" ht="16.5" thickBot="1">
      <c r="B3" s="24" t="s">
        <v>112</v>
      </c>
      <c r="H3" s="27"/>
    </row>
    <row r="4" spans="2:8" ht="32.25" thickBot="1">
      <c r="B4" s="28"/>
      <c r="C4" s="29" t="s">
        <v>78</v>
      </c>
      <c r="D4" s="30" t="s">
        <v>79</v>
      </c>
      <c r="E4" s="31" t="s">
        <v>80</v>
      </c>
      <c r="F4" s="32" t="s">
        <v>81</v>
      </c>
      <c r="H4" s="27"/>
    </row>
    <row r="5" spans="1:8" ht="15.75">
      <c r="A5" s="33">
        <v>1</v>
      </c>
      <c r="B5" s="34" t="s">
        <v>116</v>
      </c>
      <c r="C5" s="35" t="s">
        <v>186</v>
      </c>
      <c r="D5" s="36"/>
      <c r="E5" s="37" t="s">
        <v>114</v>
      </c>
      <c r="F5" s="38"/>
      <c r="H5" s="27"/>
    </row>
    <row r="6" spans="1:8" ht="78.75">
      <c r="A6" s="33">
        <v>2</v>
      </c>
      <c r="B6" s="39" t="s">
        <v>117</v>
      </c>
      <c r="C6" s="40" t="s">
        <v>132</v>
      </c>
      <c r="D6" s="41"/>
      <c r="E6" s="42" t="s">
        <v>114</v>
      </c>
      <c r="F6" s="43" t="s">
        <v>172</v>
      </c>
      <c r="H6" s="27"/>
    </row>
    <row r="7" spans="1:8" ht="47.25">
      <c r="A7" s="33">
        <v>3</v>
      </c>
      <c r="B7" s="39" t="s">
        <v>115</v>
      </c>
      <c r="C7" s="40" t="s">
        <v>173</v>
      </c>
      <c r="D7" s="41"/>
      <c r="E7" s="42" t="s">
        <v>114</v>
      </c>
      <c r="F7" s="43" t="s">
        <v>131</v>
      </c>
      <c r="H7" s="27"/>
    </row>
    <row r="8" spans="1:8" ht="15.75">
      <c r="A8" s="33">
        <v>4</v>
      </c>
      <c r="B8" s="62" t="s">
        <v>118</v>
      </c>
      <c r="C8" s="40" t="s">
        <v>174</v>
      </c>
      <c r="D8" s="41"/>
      <c r="E8" s="42" t="s">
        <v>114</v>
      </c>
      <c r="F8" s="63" t="s">
        <v>187</v>
      </c>
      <c r="H8" s="27"/>
    </row>
    <row r="9" spans="1:8" ht="31.5">
      <c r="A9" s="33" t="s">
        <v>121</v>
      </c>
      <c r="B9" s="69" t="s">
        <v>184</v>
      </c>
      <c r="C9" s="65"/>
      <c r="D9" s="66"/>
      <c r="E9" s="67"/>
      <c r="F9" s="68"/>
      <c r="H9" s="27"/>
    </row>
    <row r="10" spans="1:8" ht="63">
      <c r="A10" s="33" t="s">
        <v>122</v>
      </c>
      <c r="B10" s="69" t="s">
        <v>211</v>
      </c>
      <c r="C10" s="65"/>
      <c r="D10" s="66"/>
      <c r="E10" s="67"/>
      <c r="F10" s="68"/>
      <c r="H10" s="27"/>
    </row>
    <row r="11" spans="1:8" ht="31.5">
      <c r="A11" s="33">
        <v>5</v>
      </c>
      <c r="B11" s="39" t="s">
        <v>119</v>
      </c>
      <c r="C11" s="44" t="s">
        <v>132</v>
      </c>
      <c r="D11" s="41"/>
      <c r="E11" s="42" t="s">
        <v>114</v>
      </c>
      <c r="F11" s="43" t="s">
        <v>133</v>
      </c>
      <c r="H11" s="27"/>
    </row>
    <row r="12" spans="1:8" ht="110.25">
      <c r="A12" s="33" t="s">
        <v>121</v>
      </c>
      <c r="B12" s="45" t="s">
        <v>120</v>
      </c>
      <c r="C12" s="44" t="s">
        <v>132</v>
      </c>
      <c r="D12" s="41"/>
      <c r="E12" s="42" t="s">
        <v>114</v>
      </c>
      <c r="F12" s="43" t="s">
        <v>175</v>
      </c>
      <c r="H12" s="27"/>
    </row>
    <row r="13" spans="1:8" ht="126">
      <c r="A13" s="33">
        <v>6</v>
      </c>
      <c r="B13" s="62" t="s">
        <v>171</v>
      </c>
      <c r="C13" s="40" t="s">
        <v>174</v>
      </c>
      <c r="D13" s="41"/>
      <c r="E13" s="42" t="s">
        <v>188</v>
      </c>
      <c r="F13" s="79" t="s">
        <v>189</v>
      </c>
      <c r="H13" s="27"/>
    </row>
    <row r="14" spans="1:8" ht="47.25">
      <c r="A14" s="33">
        <v>7</v>
      </c>
      <c r="B14" s="39" t="s">
        <v>123</v>
      </c>
      <c r="C14" s="40" t="s">
        <v>176</v>
      </c>
      <c r="D14" s="41"/>
      <c r="E14" s="42" t="s">
        <v>114</v>
      </c>
      <c r="F14" s="43" t="s">
        <v>138</v>
      </c>
      <c r="H14" s="27"/>
    </row>
    <row r="15" spans="1:8" ht="15.75">
      <c r="A15" s="33">
        <v>8</v>
      </c>
      <c r="B15" s="69" t="s">
        <v>134</v>
      </c>
      <c r="C15" s="65" t="s">
        <v>182</v>
      </c>
      <c r="D15" s="41"/>
      <c r="E15" s="67"/>
      <c r="F15" s="70"/>
      <c r="H15" s="27"/>
    </row>
    <row r="16" spans="1:8" ht="31.5">
      <c r="A16" s="33">
        <v>9</v>
      </c>
      <c r="B16" s="46" t="s">
        <v>124</v>
      </c>
      <c r="C16" s="40" t="s">
        <v>177</v>
      </c>
      <c r="D16" s="41"/>
      <c r="E16" s="42" t="s">
        <v>114</v>
      </c>
      <c r="F16" s="43" t="s">
        <v>163</v>
      </c>
      <c r="H16" s="27"/>
    </row>
    <row r="17" spans="1:8" ht="78.75">
      <c r="A17" s="33">
        <v>10</v>
      </c>
      <c r="B17" s="39" t="s">
        <v>125</v>
      </c>
      <c r="C17" s="40" t="s">
        <v>178</v>
      </c>
      <c r="D17" s="41"/>
      <c r="E17" s="42" t="s">
        <v>114</v>
      </c>
      <c r="F17" s="43" t="s">
        <v>179</v>
      </c>
      <c r="H17" s="27"/>
    </row>
    <row r="18" spans="1:8" ht="48" thickBot="1">
      <c r="A18" s="33">
        <v>11</v>
      </c>
      <c r="B18" s="47" t="s">
        <v>126</v>
      </c>
      <c r="C18" s="48" t="s">
        <v>132</v>
      </c>
      <c r="D18" s="49"/>
      <c r="E18" s="50" t="s">
        <v>132</v>
      </c>
      <c r="F18" s="51" t="s">
        <v>164</v>
      </c>
      <c r="H18" s="27"/>
    </row>
    <row r="19" spans="1:8" s="56" customFormat="1" ht="15.75">
      <c r="A19" s="52"/>
      <c r="B19" s="53"/>
      <c r="C19" s="54"/>
      <c r="D19" s="54"/>
      <c r="E19" s="55"/>
      <c r="F19" s="54"/>
      <c r="H19" s="57"/>
    </row>
    <row r="20" spans="1:8" s="56" customFormat="1" ht="15.75">
      <c r="A20" s="52"/>
      <c r="B20" s="53"/>
      <c r="C20" s="54"/>
      <c r="D20" s="54"/>
      <c r="E20" s="55"/>
      <c r="F20" s="54"/>
      <c r="H20" s="57"/>
    </row>
    <row r="21" spans="1:8" s="56" customFormat="1" ht="15.75">
      <c r="A21" s="58"/>
      <c r="B21" s="59"/>
      <c r="C21" s="60"/>
      <c r="D21" s="60"/>
      <c r="E21" s="61"/>
      <c r="F21" s="60"/>
      <c r="G21" s="57"/>
      <c r="H21" s="57"/>
    </row>
    <row r="22" spans="1:6" s="56" customFormat="1" ht="15.75">
      <c r="A22" s="52"/>
      <c r="B22" s="53"/>
      <c r="C22" s="28"/>
      <c r="D22" s="28"/>
      <c r="E22" s="28"/>
      <c r="F22" s="28"/>
    </row>
    <row r="23" spans="1:6" s="56" customFormat="1" ht="15.75">
      <c r="A23" s="52"/>
      <c r="B23" s="53"/>
      <c r="C23" s="28"/>
      <c r="D23" s="28"/>
      <c r="E23" s="28"/>
      <c r="F23" s="28"/>
    </row>
    <row r="24" spans="1:6" s="56" customFormat="1" ht="15.75">
      <c r="A24" s="52"/>
      <c r="B24" s="53"/>
      <c r="C24" s="28"/>
      <c r="D24" s="28"/>
      <c r="E24" s="28"/>
      <c r="F24" s="28"/>
    </row>
    <row r="25" spans="1:6" s="56" customFormat="1" ht="15.75">
      <c r="A25" s="52"/>
      <c r="B25" s="53"/>
      <c r="C25" s="28"/>
      <c r="D25" s="28"/>
      <c r="E25" s="28"/>
      <c r="F25" s="28"/>
    </row>
    <row r="26" spans="1:6" s="56" customFormat="1" ht="15.75">
      <c r="A26" s="52"/>
      <c r="B26" s="53"/>
      <c r="C26" s="28"/>
      <c r="D26" s="28"/>
      <c r="E26" s="28"/>
      <c r="F26" s="28"/>
    </row>
    <row r="27" spans="1:6" s="56" customFormat="1" ht="15.75">
      <c r="A27" s="52"/>
      <c r="B27" s="53"/>
      <c r="C27" s="28"/>
      <c r="D27" s="28"/>
      <c r="E27" s="28"/>
      <c r="F27" s="28"/>
    </row>
    <row r="28" spans="1:6" s="56" customFormat="1" ht="15.75">
      <c r="A28" s="52"/>
      <c r="B28" s="53"/>
      <c r="C28" s="28"/>
      <c r="D28" s="28"/>
      <c r="E28" s="28"/>
      <c r="F28" s="28"/>
    </row>
    <row r="29" spans="1:6" s="56" customFormat="1" ht="15.75">
      <c r="A29" s="52"/>
      <c r="B29" s="53"/>
      <c r="C29" s="28"/>
      <c r="D29" s="28"/>
      <c r="E29" s="28"/>
      <c r="F29" s="28"/>
    </row>
    <row r="30" spans="1:6" s="56" customFormat="1" ht="15.75">
      <c r="A30" s="52"/>
      <c r="B30" s="53"/>
      <c r="C30" s="28"/>
      <c r="D30" s="28"/>
      <c r="E30" s="28"/>
      <c r="F30" s="28"/>
    </row>
    <row r="31" spans="1:6" s="56" customFormat="1" ht="15.75">
      <c r="A31" s="52"/>
      <c r="B31" s="53"/>
      <c r="C31" s="28"/>
      <c r="D31" s="28"/>
      <c r="E31" s="28"/>
      <c r="F31" s="28"/>
    </row>
    <row r="32" spans="2:6" ht="15.75">
      <c r="B32" s="56"/>
      <c r="C32" s="56"/>
      <c r="D32" s="56"/>
      <c r="E32" s="56"/>
      <c r="F32" s="56"/>
    </row>
  </sheetData>
  <sheetProtection/>
  <mergeCells count="1">
    <mergeCell ref="C2:F2"/>
  </mergeCells>
  <printOptions/>
  <pageMargins left="0.7" right="0.7" top="0.75" bottom="0.75" header="0.3" footer="0.3"/>
  <pageSetup fitToHeight="1" fitToWidth="1" horizontalDpi="600" verticalDpi="600" orientation="landscape" scale="55"/>
</worksheet>
</file>

<file path=xl/worksheets/sheet4.xml><?xml version="1.0" encoding="utf-8"?>
<worksheet xmlns="http://schemas.openxmlformats.org/spreadsheetml/2006/main" xmlns:r="http://schemas.openxmlformats.org/officeDocument/2006/relationships">
  <dimension ref="A1:G76"/>
  <sheetViews>
    <sheetView workbookViewId="0" topLeftCell="A1">
      <selection activeCell="E6" sqref="E6"/>
    </sheetView>
  </sheetViews>
  <sheetFormatPr defaultColWidth="11.421875" defaultRowHeight="12.75"/>
  <cols>
    <col min="1" max="1" width="12.00390625" style="2" bestFit="1" customWidth="1"/>
    <col min="2" max="2" width="40.421875" style="2" bestFit="1" customWidth="1"/>
    <col min="3" max="4" width="19.421875" style="2" bestFit="1" customWidth="1"/>
    <col min="5" max="5" width="23.00390625" style="2" bestFit="1" customWidth="1"/>
    <col min="6" max="16384" width="11.421875" style="2" customWidth="1"/>
  </cols>
  <sheetData>
    <row r="1" spans="2:5" ht="15.75">
      <c r="B1" s="64" t="s">
        <v>180</v>
      </c>
      <c r="E1" s="17" t="s">
        <v>111</v>
      </c>
    </row>
    <row r="2" spans="1:7" ht="15.75">
      <c r="A2" s="1"/>
      <c r="B2" s="9" t="s">
        <v>0</v>
      </c>
      <c r="C2" s="1"/>
      <c r="D2" s="1"/>
      <c r="G2" s="6"/>
    </row>
    <row r="3" spans="1:7" ht="15.75">
      <c r="A3" s="1"/>
      <c r="B3" s="9" t="s">
        <v>181</v>
      </c>
      <c r="C3" s="1"/>
      <c r="D3" s="1"/>
      <c r="G3" s="6"/>
    </row>
    <row r="4" spans="1:7" ht="15.75">
      <c r="A4" s="1"/>
      <c r="B4" s="16">
        <v>43830</v>
      </c>
      <c r="C4" s="3"/>
      <c r="D4" s="3"/>
      <c r="G4" s="6"/>
    </row>
    <row r="5" spans="1:7" ht="15.75">
      <c r="A5" s="1"/>
      <c r="B5" s="3"/>
      <c r="C5" s="3"/>
      <c r="D5" s="3"/>
      <c r="G5" s="6"/>
    </row>
    <row r="6" spans="1:7" ht="15">
      <c r="A6" s="13" t="s">
        <v>1</v>
      </c>
      <c r="B6" s="14" t="s">
        <v>2</v>
      </c>
      <c r="C6" s="14" t="s">
        <v>3</v>
      </c>
      <c r="D6" s="14" t="s">
        <v>4</v>
      </c>
      <c r="E6" s="15" t="s">
        <v>130</v>
      </c>
      <c r="G6" s="6"/>
    </row>
    <row r="7" spans="1:7" ht="15">
      <c r="A7" s="8">
        <v>10100</v>
      </c>
      <c r="B7" s="7" t="s">
        <v>5</v>
      </c>
      <c r="C7" s="10">
        <v>1987.28</v>
      </c>
      <c r="D7" s="7"/>
      <c r="E7" s="11">
        <f>C7-D7</f>
        <v>1987.28</v>
      </c>
      <c r="G7" s="6"/>
    </row>
    <row r="8" spans="1:7" ht="15">
      <c r="A8" s="8">
        <v>10200</v>
      </c>
      <c r="B8" s="7" t="s">
        <v>6</v>
      </c>
      <c r="C8" s="10">
        <v>198116.52</v>
      </c>
      <c r="D8" s="7"/>
      <c r="E8" s="11">
        <f aca="true" t="shared" si="0" ref="E8:E71">C8-D8</f>
        <v>198116.52</v>
      </c>
      <c r="G8" s="6"/>
    </row>
    <row r="9" spans="1:7" ht="15">
      <c r="A9" s="8">
        <v>10300</v>
      </c>
      <c r="B9" s="7" t="s">
        <v>7</v>
      </c>
      <c r="C9" s="10">
        <v>0</v>
      </c>
      <c r="D9" s="7"/>
      <c r="E9" s="11">
        <f t="shared" si="0"/>
        <v>0</v>
      </c>
      <c r="G9" s="6"/>
    </row>
    <row r="10" spans="1:7" ht="15">
      <c r="A10" s="8">
        <v>10400</v>
      </c>
      <c r="B10" s="7" t="s">
        <v>8</v>
      </c>
      <c r="C10" s="10">
        <v>3044958.13</v>
      </c>
      <c r="D10" s="7"/>
      <c r="E10" s="11">
        <f t="shared" si="0"/>
        <v>3044958.13</v>
      </c>
      <c r="G10" s="6"/>
    </row>
    <row r="11" spans="1:7" ht="15">
      <c r="A11" s="8">
        <v>11000</v>
      </c>
      <c r="B11" s="7" t="s">
        <v>9</v>
      </c>
      <c r="C11" s="10">
        <v>16410902.71</v>
      </c>
      <c r="D11" s="7"/>
      <c r="E11" s="11">
        <f t="shared" si="0"/>
        <v>16410902.71</v>
      </c>
      <c r="G11" s="6"/>
    </row>
    <row r="12" spans="1:7" ht="15">
      <c r="A12" s="8">
        <v>11500</v>
      </c>
      <c r="B12" s="7" t="s">
        <v>10</v>
      </c>
      <c r="C12" s="7"/>
      <c r="D12" s="10">
        <v>1262819.88</v>
      </c>
      <c r="E12" s="11">
        <f t="shared" si="0"/>
        <v>-1262819.88</v>
      </c>
      <c r="G12" s="6"/>
    </row>
    <row r="13" spans="1:7" ht="15">
      <c r="A13" s="8">
        <v>12000</v>
      </c>
      <c r="B13" s="7" t="s">
        <v>11</v>
      </c>
      <c r="C13" s="10">
        <v>18825205.24</v>
      </c>
      <c r="D13" s="7"/>
      <c r="E13" s="11">
        <f t="shared" si="0"/>
        <v>18825205.24</v>
      </c>
      <c r="G13" s="6"/>
    </row>
    <row r="14" spans="1:7" ht="15">
      <c r="A14" s="8">
        <v>12300</v>
      </c>
      <c r="B14" s="7" t="s">
        <v>12</v>
      </c>
      <c r="C14" s="7"/>
      <c r="D14" s="10">
        <v>3012000</v>
      </c>
      <c r="E14" s="11">
        <f t="shared" si="0"/>
        <v>-3012000</v>
      </c>
      <c r="G14" s="6"/>
    </row>
    <row r="15" spans="1:7" ht="15">
      <c r="A15" s="8">
        <v>14100</v>
      </c>
      <c r="B15" s="7" t="s">
        <v>13</v>
      </c>
      <c r="C15" s="10">
        <v>743314.38</v>
      </c>
      <c r="D15" s="7"/>
      <c r="E15" s="11">
        <f t="shared" si="0"/>
        <v>743314.38</v>
      </c>
      <c r="G15" s="6"/>
    </row>
    <row r="16" spans="1:7" ht="15">
      <c r="A16" s="8">
        <v>14200</v>
      </c>
      <c r="B16" s="7" t="s">
        <v>14</v>
      </c>
      <c r="C16" s="10">
        <v>200000</v>
      </c>
      <c r="D16" s="7"/>
      <c r="E16" s="11">
        <f t="shared" si="0"/>
        <v>200000</v>
      </c>
      <c r="G16" s="6"/>
    </row>
    <row r="17" spans="1:7" ht="15">
      <c r="A17" s="8">
        <v>14300</v>
      </c>
      <c r="B17" s="7" t="s">
        <v>15</v>
      </c>
      <c r="C17" s="10">
        <v>7406.82</v>
      </c>
      <c r="D17" s="7"/>
      <c r="E17" s="11">
        <f t="shared" si="0"/>
        <v>7406.82</v>
      </c>
      <c r="G17" s="6"/>
    </row>
    <row r="18" spans="1:7" ht="15">
      <c r="A18" s="8">
        <v>14400</v>
      </c>
      <c r="B18" s="7" t="s">
        <v>16</v>
      </c>
      <c r="C18" s="7"/>
      <c r="D18" s="7"/>
      <c r="E18" s="11">
        <f t="shared" si="0"/>
        <v>0</v>
      </c>
      <c r="G18" s="6"/>
    </row>
    <row r="19" spans="1:7" ht="15">
      <c r="A19" s="8">
        <v>14700</v>
      </c>
      <c r="B19" s="7" t="s">
        <v>17</v>
      </c>
      <c r="C19" s="7"/>
      <c r="D19" s="7"/>
      <c r="E19" s="11">
        <f t="shared" si="0"/>
        <v>0</v>
      </c>
      <c r="G19" s="6"/>
    </row>
    <row r="20" spans="1:7" ht="15">
      <c r="A20" s="8">
        <v>15000</v>
      </c>
      <c r="B20" s="7" t="s">
        <v>18</v>
      </c>
      <c r="C20" s="10">
        <v>117000</v>
      </c>
      <c r="D20" s="7"/>
      <c r="E20" s="11">
        <f t="shared" si="0"/>
        <v>117000</v>
      </c>
      <c r="G20" s="6"/>
    </row>
    <row r="21" spans="1:7" ht="15">
      <c r="A21" s="8">
        <v>15100</v>
      </c>
      <c r="B21" s="7" t="s">
        <v>19</v>
      </c>
      <c r="C21" s="10">
        <v>623905.92</v>
      </c>
      <c r="D21" s="7"/>
      <c r="E21" s="11">
        <f t="shared" si="0"/>
        <v>623905.92</v>
      </c>
      <c r="G21" s="6"/>
    </row>
    <row r="22" spans="1:7" ht="15">
      <c r="A22" s="8">
        <v>15200</v>
      </c>
      <c r="B22" s="7" t="s">
        <v>20</v>
      </c>
      <c r="C22" s="10">
        <v>433217.1</v>
      </c>
      <c r="D22" s="7"/>
      <c r="E22" s="11">
        <f t="shared" si="0"/>
        <v>433217.1</v>
      </c>
      <c r="G22" s="6"/>
    </row>
    <row r="23" spans="1:7" ht="15">
      <c r="A23" s="8">
        <v>17000</v>
      </c>
      <c r="B23" s="7" t="s">
        <v>21</v>
      </c>
      <c r="C23" s="7"/>
      <c r="D23" s="10">
        <v>163500</v>
      </c>
      <c r="E23" s="11">
        <f t="shared" si="0"/>
        <v>-163500</v>
      </c>
      <c r="G23" s="6"/>
    </row>
    <row r="24" spans="1:7" ht="15">
      <c r="A24" s="8">
        <v>19000</v>
      </c>
      <c r="B24" s="7" t="s">
        <v>22</v>
      </c>
      <c r="C24" s="10">
        <v>572691.08</v>
      </c>
      <c r="D24" s="7"/>
      <c r="E24" s="11">
        <f t="shared" si="0"/>
        <v>572691.08</v>
      </c>
      <c r="G24" s="6"/>
    </row>
    <row r="25" spans="1:7" ht="15">
      <c r="A25" s="8">
        <v>19900</v>
      </c>
      <c r="B25" s="8" t="s">
        <v>23</v>
      </c>
      <c r="C25" s="12">
        <v>53840.59</v>
      </c>
      <c r="D25" s="8"/>
      <c r="E25" s="11">
        <f t="shared" si="0"/>
        <v>53840.59</v>
      </c>
      <c r="G25" s="6"/>
    </row>
    <row r="26" spans="1:7" ht="15">
      <c r="A26" s="8">
        <v>20000</v>
      </c>
      <c r="B26" s="8" t="s">
        <v>24</v>
      </c>
      <c r="C26" s="8"/>
      <c r="D26" s="12">
        <v>4633118.09</v>
      </c>
      <c r="E26" s="11">
        <f t="shared" si="0"/>
        <v>-4633118.09</v>
      </c>
      <c r="G26" s="6"/>
    </row>
    <row r="27" spans="1:7" ht="15">
      <c r="A27" s="8">
        <v>23100</v>
      </c>
      <c r="B27" s="8" t="s">
        <v>25</v>
      </c>
      <c r="C27" s="8"/>
      <c r="D27" s="12">
        <v>0</v>
      </c>
      <c r="E27" s="11">
        <f t="shared" si="0"/>
        <v>0</v>
      </c>
      <c r="G27" s="6"/>
    </row>
    <row r="28" spans="1:7" ht="15">
      <c r="A28" s="8">
        <v>23200</v>
      </c>
      <c r="B28" s="8" t="s">
        <v>26</v>
      </c>
      <c r="C28" s="8"/>
      <c r="D28" s="12">
        <v>29470.32</v>
      </c>
      <c r="E28" s="11">
        <f t="shared" si="0"/>
        <v>-29470.32</v>
      </c>
      <c r="G28" s="6"/>
    </row>
    <row r="29" spans="1:7" ht="15">
      <c r="A29" s="8">
        <v>23300</v>
      </c>
      <c r="B29" s="8" t="s">
        <v>27</v>
      </c>
      <c r="C29" s="8"/>
      <c r="D29" s="12">
        <v>1318.69</v>
      </c>
      <c r="E29" s="11">
        <f t="shared" si="0"/>
        <v>-1318.69</v>
      </c>
      <c r="G29" s="6"/>
    </row>
    <row r="30" spans="1:7" ht="15">
      <c r="A30" s="8">
        <v>23350</v>
      </c>
      <c r="B30" s="8" t="s">
        <v>28</v>
      </c>
      <c r="C30" s="8"/>
      <c r="D30" s="12">
        <v>583.99</v>
      </c>
      <c r="E30" s="11">
        <f t="shared" si="0"/>
        <v>-583.99</v>
      </c>
      <c r="G30" s="6"/>
    </row>
    <row r="31" spans="1:7" ht="15">
      <c r="A31" s="8">
        <v>23400</v>
      </c>
      <c r="B31" s="8" t="s">
        <v>29</v>
      </c>
      <c r="C31" s="8"/>
      <c r="D31" s="12">
        <v>6033.01</v>
      </c>
      <c r="E31" s="11">
        <f t="shared" si="0"/>
        <v>-6033.01</v>
      </c>
      <c r="G31" s="6"/>
    </row>
    <row r="32" spans="1:7" ht="15">
      <c r="A32" s="8">
        <v>23500</v>
      </c>
      <c r="B32" s="8" t="s">
        <v>30</v>
      </c>
      <c r="C32" s="8"/>
      <c r="D32" s="8"/>
      <c r="E32" s="11">
        <f t="shared" si="0"/>
        <v>0</v>
      </c>
      <c r="G32" s="6"/>
    </row>
    <row r="33" spans="1:7" ht="15">
      <c r="A33" s="8">
        <v>23600</v>
      </c>
      <c r="B33" s="8" t="s">
        <v>31</v>
      </c>
      <c r="C33" s="8"/>
      <c r="D33" s="12">
        <v>2815.47</v>
      </c>
      <c r="E33" s="11">
        <f t="shared" si="0"/>
        <v>-2815.47</v>
      </c>
      <c r="G33" s="6"/>
    </row>
    <row r="34" spans="1:7" ht="15">
      <c r="A34" s="8">
        <v>23700</v>
      </c>
      <c r="B34" s="8" t="s">
        <v>32</v>
      </c>
      <c r="C34" s="8"/>
      <c r="D34" s="8"/>
      <c r="E34" s="11">
        <f t="shared" si="0"/>
        <v>0</v>
      </c>
      <c r="G34" s="6"/>
    </row>
    <row r="35" spans="1:7" ht="15">
      <c r="A35" s="8">
        <v>23800</v>
      </c>
      <c r="B35" s="8" t="s">
        <v>33</v>
      </c>
      <c r="C35" s="8"/>
      <c r="D35" s="12">
        <v>1318.69</v>
      </c>
      <c r="E35" s="11">
        <f t="shared" si="0"/>
        <v>-1318.69</v>
      </c>
      <c r="G35" s="6"/>
    </row>
    <row r="36" spans="1:7" ht="15">
      <c r="A36" s="8">
        <v>23900</v>
      </c>
      <c r="B36" s="8" t="s">
        <v>34</v>
      </c>
      <c r="C36" s="8"/>
      <c r="D36" s="12">
        <v>583.99</v>
      </c>
      <c r="E36" s="11">
        <f t="shared" si="0"/>
        <v>-583.99</v>
      </c>
      <c r="G36" s="6"/>
    </row>
    <row r="37" spans="1:7" ht="15">
      <c r="A37" s="8">
        <v>24100</v>
      </c>
      <c r="B37" s="8" t="s">
        <v>35</v>
      </c>
      <c r="C37" s="8"/>
      <c r="D37" s="12">
        <v>10000000</v>
      </c>
      <c r="E37" s="11">
        <f t="shared" si="0"/>
        <v>-10000000</v>
      </c>
      <c r="G37" s="6"/>
    </row>
    <row r="38" spans="1:7" ht="15">
      <c r="A38" s="8">
        <v>24200</v>
      </c>
      <c r="B38" s="8" t="s">
        <v>36</v>
      </c>
      <c r="C38" s="8"/>
      <c r="D38" s="8"/>
      <c r="E38" s="11">
        <f t="shared" si="0"/>
        <v>0</v>
      </c>
      <c r="G38" s="6"/>
    </row>
    <row r="39" spans="1:7" ht="15">
      <c r="A39" s="8">
        <v>24700</v>
      </c>
      <c r="B39" s="8" t="s">
        <v>37</v>
      </c>
      <c r="C39" s="8"/>
      <c r="D39" s="8"/>
      <c r="E39" s="11">
        <f t="shared" si="0"/>
        <v>0</v>
      </c>
      <c r="G39" s="6"/>
    </row>
    <row r="40" spans="1:7" ht="15">
      <c r="A40" s="8">
        <v>27000</v>
      </c>
      <c r="B40" s="8" t="s">
        <v>38</v>
      </c>
      <c r="C40" s="8"/>
      <c r="D40" s="8"/>
      <c r="E40" s="11">
        <f t="shared" si="0"/>
        <v>0</v>
      </c>
      <c r="G40" s="6"/>
    </row>
    <row r="41" spans="1:7" ht="15">
      <c r="A41" s="8">
        <v>39003</v>
      </c>
      <c r="B41" s="8" t="s">
        <v>39</v>
      </c>
      <c r="C41" s="8"/>
      <c r="D41" s="12">
        <v>8105000</v>
      </c>
      <c r="E41" s="11">
        <f t="shared" si="0"/>
        <v>-8105000</v>
      </c>
      <c r="G41" s="6"/>
    </row>
    <row r="42" spans="1:7" ht="15">
      <c r="A42" s="8">
        <v>39004</v>
      </c>
      <c r="B42" s="8" t="s">
        <v>40</v>
      </c>
      <c r="C42" s="8"/>
      <c r="D42" s="12">
        <v>7423000</v>
      </c>
      <c r="E42" s="11">
        <f t="shared" si="0"/>
        <v>-7423000</v>
      </c>
      <c r="G42" s="6"/>
    </row>
    <row r="43" spans="1:7" ht="15">
      <c r="A43" s="8">
        <v>39005</v>
      </c>
      <c r="B43" s="8" t="s">
        <v>41</v>
      </c>
      <c r="C43" s="8"/>
      <c r="D43" s="12">
        <v>2219620.65</v>
      </c>
      <c r="E43" s="11">
        <f t="shared" si="0"/>
        <v>-2219620.65</v>
      </c>
      <c r="G43" s="6"/>
    </row>
    <row r="44" spans="1:7" ht="15">
      <c r="A44" s="8">
        <v>40000</v>
      </c>
      <c r="B44" s="8" t="s">
        <v>42</v>
      </c>
      <c r="C44" s="8"/>
      <c r="D44" s="12">
        <v>246172918.44</v>
      </c>
      <c r="E44" s="11">
        <f t="shared" si="0"/>
        <v>-246172918.44</v>
      </c>
      <c r="G44" s="6"/>
    </row>
    <row r="45" spans="1:7" ht="15">
      <c r="A45" s="8">
        <v>41000</v>
      </c>
      <c r="B45" s="8" t="s">
        <v>43</v>
      </c>
      <c r="C45" s="12">
        <v>4497583.2</v>
      </c>
      <c r="D45" s="8"/>
      <c r="E45" s="11">
        <f t="shared" si="0"/>
        <v>4497583.2</v>
      </c>
      <c r="G45" s="6"/>
    </row>
    <row r="46" spans="1:7" ht="15">
      <c r="A46" s="8">
        <v>42000</v>
      </c>
      <c r="B46" s="8" t="s">
        <v>44</v>
      </c>
      <c r="C46" s="12">
        <v>1100281.48</v>
      </c>
      <c r="D46" s="8"/>
      <c r="E46" s="11">
        <f t="shared" si="0"/>
        <v>1100281.48</v>
      </c>
      <c r="G46" s="6"/>
    </row>
    <row r="47" spans="1:7" ht="15">
      <c r="A47" s="8">
        <v>45000</v>
      </c>
      <c r="B47" s="8" t="s">
        <v>45</v>
      </c>
      <c r="C47" s="8"/>
      <c r="D47" s="12">
        <v>0</v>
      </c>
      <c r="E47" s="11">
        <f t="shared" si="0"/>
        <v>0</v>
      </c>
      <c r="G47" s="6"/>
    </row>
    <row r="48" spans="1:7" ht="15">
      <c r="A48" s="8">
        <v>46000</v>
      </c>
      <c r="B48" s="8" t="s">
        <v>46</v>
      </c>
      <c r="C48" s="8"/>
      <c r="D48" s="12">
        <v>204302.81</v>
      </c>
      <c r="E48" s="11">
        <f t="shared" si="0"/>
        <v>-204302.81</v>
      </c>
      <c r="G48" s="6"/>
    </row>
    <row r="49" spans="1:7" ht="15">
      <c r="A49" s="8">
        <v>50010</v>
      </c>
      <c r="B49" s="8" t="s">
        <v>47</v>
      </c>
      <c r="C49" s="12">
        <v>141569221.61</v>
      </c>
      <c r="D49" s="8"/>
      <c r="E49" s="11">
        <f t="shared" si="0"/>
        <v>141569221.61</v>
      </c>
      <c r="G49" s="6"/>
    </row>
    <row r="50" spans="1:7" ht="15">
      <c r="A50" s="8">
        <v>57500</v>
      </c>
      <c r="B50" s="8" t="s">
        <v>48</v>
      </c>
      <c r="C50" s="12">
        <v>4302951.46</v>
      </c>
      <c r="D50" s="8"/>
      <c r="E50" s="11">
        <f t="shared" si="0"/>
        <v>4302951.46</v>
      </c>
      <c r="G50" s="6"/>
    </row>
    <row r="51" spans="1:7" ht="15">
      <c r="A51" s="8">
        <v>60000</v>
      </c>
      <c r="B51" s="8" t="s">
        <v>49</v>
      </c>
      <c r="C51" s="12">
        <v>897140.01</v>
      </c>
      <c r="D51" s="8"/>
      <c r="E51" s="11">
        <f t="shared" si="0"/>
        <v>897140.01</v>
      </c>
      <c r="G51" s="6"/>
    </row>
    <row r="52" spans="1:7" ht="15">
      <c r="A52" s="8">
        <v>61000</v>
      </c>
      <c r="B52" s="8" t="s">
        <v>50</v>
      </c>
      <c r="C52" s="12">
        <v>208974.39</v>
      </c>
      <c r="D52" s="8"/>
      <c r="E52" s="11">
        <f t="shared" si="0"/>
        <v>208974.39</v>
      </c>
      <c r="G52" s="6"/>
    </row>
    <row r="53" spans="1:7" ht="15">
      <c r="A53" s="8">
        <v>62000</v>
      </c>
      <c r="B53" s="8" t="s">
        <v>51</v>
      </c>
      <c r="C53" s="12">
        <v>31212334.17</v>
      </c>
      <c r="D53" s="8"/>
      <c r="E53" s="11">
        <f t="shared" si="0"/>
        <v>31212334.17</v>
      </c>
      <c r="G53" s="6"/>
    </row>
    <row r="54" spans="1:7" ht="15">
      <c r="A54" s="8">
        <v>64000</v>
      </c>
      <c r="B54" s="8" t="s">
        <v>52</v>
      </c>
      <c r="C54" s="12">
        <v>133000</v>
      </c>
      <c r="D54" s="8"/>
      <c r="E54" s="11">
        <f t="shared" si="0"/>
        <v>133000</v>
      </c>
      <c r="G54" s="6"/>
    </row>
    <row r="55" spans="1:7" ht="15">
      <c r="A55" s="8">
        <v>64500</v>
      </c>
      <c r="B55" s="8" t="s">
        <v>53</v>
      </c>
      <c r="C55" s="12">
        <v>4633383.82</v>
      </c>
      <c r="D55" s="8"/>
      <c r="E55" s="11">
        <f t="shared" si="0"/>
        <v>4633383.82</v>
      </c>
      <c r="G55" s="6"/>
    </row>
    <row r="56" spans="1:7" ht="15">
      <c r="A56" s="8">
        <v>65000</v>
      </c>
      <c r="B56" s="8" t="s">
        <v>54</v>
      </c>
      <c r="C56" s="12">
        <v>80495.32</v>
      </c>
      <c r="D56" s="8"/>
      <c r="E56" s="11">
        <f t="shared" si="0"/>
        <v>80495.32</v>
      </c>
      <c r="G56" s="6"/>
    </row>
    <row r="57" spans="1:7" ht="15">
      <c r="A57" s="8">
        <v>66000</v>
      </c>
      <c r="B57" s="8" t="s">
        <v>55</v>
      </c>
      <c r="C57" s="12">
        <v>3605133.96</v>
      </c>
      <c r="D57" s="8"/>
      <c r="E57" s="11">
        <f t="shared" si="0"/>
        <v>3605133.96</v>
      </c>
      <c r="G57" s="6"/>
    </row>
    <row r="58" spans="1:7" ht="15">
      <c r="A58" s="8">
        <v>67000</v>
      </c>
      <c r="B58" s="8" t="s">
        <v>56</v>
      </c>
      <c r="C58" s="12">
        <v>1622425.99</v>
      </c>
      <c r="D58" s="8"/>
      <c r="E58" s="11">
        <f t="shared" si="0"/>
        <v>1622425.99</v>
      </c>
      <c r="G58" s="6"/>
    </row>
    <row r="59" spans="1:7" ht="15">
      <c r="A59" s="8">
        <v>68000</v>
      </c>
      <c r="B59" s="8" t="s">
        <v>57</v>
      </c>
      <c r="C59" s="12">
        <v>853942.65</v>
      </c>
      <c r="D59" s="8"/>
      <c r="E59" s="11">
        <f t="shared" si="0"/>
        <v>853942.65</v>
      </c>
      <c r="G59" s="6"/>
    </row>
    <row r="60" spans="1:7" ht="15">
      <c r="A60" s="8">
        <v>70000</v>
      </c>
      <c r="B60" s="8" t="s">
        <v>58</v>
      </c>
      <c r="C60" s="12">
        <v>61136.04</v>
      </c>
      <c r="D60" s="8"/>
      <c r="E60" s="11">
        <f t="shared" si="0"/>
        <v>61136.04</v>
      </c>
      <c r="G60" s="6"/>
    </row>
    <row r="61" spans="1:7" ht="15">
      <c r="A61" s="8">
        <v>70100</v>
      </c>
      <c r="B61" s="8" t="s">
        <v>59</v>
      </c>
      <c r="C61" s="12">
        <v>135642.99</v>
      </c>
      <c r="D61" s="8"/>
      <c r="E61" s="11">
        <f t="shared" si="0"/>
        <v>135642.99</v>
      </c>
      <c r="G61" s="6"/>
    </row>
    <row r="62" spans="1:7" ht="15">
      <c r="A62" s="8">
        <v>70110</v>
      </c>
      <c r="B62" s="8" t="s">
        <v>60</v>
      </c>
      <c r="C62" s="12">
        <v>76373.78</v>
      </c>
      <c r="D62" s="8"/>
      <c r="E62" s="11">
        <f t="shared" si="0"/>
        <v>76373.78</v>
      </c>
      <c r="G62" s="6"/>
    </row>
    <row r="63" spans="1:7" ht="15">
      <c r="A63" s="8">
        <v>70120</v>
      </c>
      <c r="B63" s="8" t="s">
        <v>61</v>
      </c>
      <c r="C63" s="12">
        <v>128033.21</v>
      </c>
      <c r="D63" s="8"/>
      <c r="E63" s="11">
        <f t="shared" si="0"/>
        <v>128033.21</v>
      </c>
      <c r="G63" s="6"/>
    </row>
    <row r="64" spans="1:7" ht="15">
      <c r="A64" s="8">
        <v>71000</v>
      </c>
      <c r="B64" s="8" t="s">
        <v>62</v>
      </c>
      <c r="C64" s="12">
        <v>17023.27</v>
      </c>
      <c r="D64" s="8"/>
      <c r="E64" s="11">
        <f t="shared" si="0"/>
        <v>17023.27</v>
      </c>
      <c r="G64" s="6"/>
    </row>
    <row r="65" spans="1:7" ht="15">
      <c r="A65" s="8">
        <v>72000</v>
      </c>
      <c r="B65" s="8" t="s">
        <v>63</v>
      </c>
      <c r="C65" s="12">
        <v>1550989.06</v>
      </c>
      <c r="D65" s="8"/>
      <c r="E65" s="11">
        <f t="shared" si="0"/>
        <v>1550989.06</v>
      </c>
      <c r="G65" s="6"/>
    </row>
    <row r="66" spans="1:7" ht="15">
      <c r="A66" s="8">
        <v>73000</v>
      </c>
      <c r="B66" s="8" t="s">
        <v>64</v>
      </c>
      <c r="C66" s="12">
        <v>3000000</v>
      </c>
      <c r="D66" s="8"/>
      <c r="E66" s="11">
        <f t="shared" si="0"/>
        <v>3000000</v>
      </c>
      <c r="G66" s="6"/>
    </row>
    <row r="67" spans="1:7" ht="15">
      <c r="A67" s="8">
        <v>74000</v>
      </c>
      <c r="B67" s="8" t="s">
        <v>65</v>
      </c>
      <c r="C67" s="12">
        <v>2603485.87</v>
      </c>
      <c r="D67" s="8"/>
      <c r="E67" s="11">
        <f t="shared" si="0"/>
        <v>2603485.87</v>
      </c>
      <c r="G67" s="6"/>
    </row>
    <row r="68" spans="1:7" ht="15">
      <c r="A68" s="8">
        <v>77500</v>
      </c>
      <c r="B68" s="8" t="s">
        <v>66</v>
      </c>
      <c r="C68" s="12">
        <v>16875305.98</v>
      </c>
      <c r="D68" s="8"/>
      <c r="E68" s="11">
        <f t="shared" si="0"/>
        <v>16875305.98</v>
      </c>
      <c r="G68" s="6"/>
    </row>
    <row r="69" spans="1:7" ht="15">
      <c r="A69" s="8">
        <v>78000</v>
      </c>
      <c r="B69" s="8" t="s">
        <v>67</v>
      </c>
      <c r="C69" s="12">
        <v>875000</v>
      </c>
      <c r="D69" s="8"/>
      <c r="E69" s="11">
        <f t="shared" si="0"/>
        <v>875000</v>
      </c>
      <c r="G69" s="6"/>
    </row>
    <row r="70" spans="1:7" ht="15">
      <c r="A70" s="8">
        <v>78500</v>
      </c>
      <c r="B70" s="8" t="s">
        <v>68</v>
      </c>
      <c r="C70" s="12">
        <v>2365000</v>
      </c>
      <c r="D70" s="8"/>
      <c r="E70" s="11">
        <f t="shared" si="0"/>
        <v>2365000</v>
      </c>
      <c r="G70" s="6"/>
    </row>
    <row r="71" spans="1:7" ht="15">
      <c r="A71" s="8">
        <v>78510</v>
      </c>
      <c r="B71" s="8" t="s">
        <v>69</v>
      </c>
      <c r="C71" s="12">
        <v>429000</v>
      </c>
      <c r="D71" s="8"/>
      <c r="E71" s="11">
        <f t="shared" si="0"/>
        <v>429000</v>
      </c>
      <c r="G71" s="6"/>
    </row>
    <row r="72" spans="1:7" ht="15">
      <c r="A72" s="8">
        <v>80000</v>
      </c>
      <c r="B72" s="8" t="s">
        <v>70</v>
      </c>
      <c r="C72" s="12">
        <v>19172000</v>
      </c>
      <c r="D72" s="8"/>
      <c r="E72" s="11">
        <f>C72-D72</f>
        <v>19172000</v>
      </c>
      <c r="G72" s="6"/>
    </row>
    <row r="73" spans="1:7" ht="15">
      <c r="A73" s="8"/>
      <c r="B73" s="8"/>
      <c r="C73" s="12"/>
      <c r="D73" s="12"/>
      <c r="E73" s="11"/>
      <c r="G73" s="6"/>
    </row>
    <row r="74" spans="3:7" ht="12.75">
      <c r="C74" s="4"/>
      <c r="D74" s="4"/>
      <c r="G74" s="6"/>
    </row>
    <row r="75" spans="1:7" ht="12.75">
      <c r="A75" s="6"/>
      <c r="B75" s="6"/>
      <c r="C75" s="6"/>
      <c r="D75" s="6"/>
      <c r="E75" s="6"/>
      <c r="F75" s="6"/>
      <c r="G75" s="6"/>
    </row>
    <row r="76" spans="1:7" ht="12.75">
      <c r="A76" s="6"/>
      <c r="B76" s="6"/>
      <c r="C76" s="6"/>
      <c r="D76" s="6"/>
      <c r="E76" s="6"/>
      <c r="F76" s="6"/>
      <c r="G76" s="6"/>
    </row>
  </sheetData>
  <sheetProtection/>
  <printOptions/>
  <pageMargins left="0.75" right="0.75" top="1" bottom="1" header="0.5" footer="0.5"/>
  <pageSetup horizontalDpi="600" verticalDpi="600" orientation="portrait"/>
  <headerFooter alignWithMargins="0">
    <oddFooter xml:space="preserve">&amp;C&amp;9Copyright © 2018 McGraw-Hill Education.  All rights reserved.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76"/>
  <sheetViews>
    <sheetView workbookViewId="0" topLeftCell="A43">
      <selection activeCell="A1" sqref="A1"/>
    </sheetView>
  </sheetViews>
  <sheetFormatPr defaultColWidth="8.7109375" defaultRowHeight="12.75"/>
  <cols>
    <col min="1" max="1" width="10.421875" style="86" bestFit="1" customWidth="1"/>
    <col min="2" max="2" width="28.7109375" style="86" bestFit="1" customWidth="1"/>
    <col min="3" max="4" width="17.421875" style="86" bestFit="1" customWidth="1"/>
    <col min="5" max="5" width="21.140625" style="86" bestFit="1" customWidth="1"/>
    <col min="6" max="16384" width="8.7109375" style="86" customWidth="1"/>
  </cols>
  <sheetData>
    <row r="1" spans="2:7" ht="15.75">
      <c r="B1" s="87" t="s">
        <v>0</v>
      </c>
      <c r="C1" s="88" t="s">
        <v>111</v>
      </c>
      <c r="G1" s="89"/>
    </row>
    <row r="2" spans="2:7" ht="15.75">
      <c r="B2" s="87" t="s">
        <v>127</v>
      </c>
      <c r="C2" s="88" t="s">
        <v>198</v>
      </c>
      <c r="G2" s="89"/>
    </row>
    <row r="3" spans="2:7" ht="15.75">
      <c r="B3" s="90">
        <v>44196</v>
      </c>
      <c r="G3" s="89"/>
    </row>
    <row r="4" ht="15.75">
      <c r="G4" s="89"/>
    </row>
    <row r="5" spans="1:7" ht="15.75">
      <c r="A5" s="94" t="s">
        <v>1</v>
      </c>
      <c r="B5" s="94" t="s">
        <v>2</v>
      </c>
      <c r="C5" s="94" t="s">
        <v>71</v>
      </c>
      <c r="D5" s="94" t="s">
        <v>72</v>
      </c>
      <c r="E5" s="93" t="s">
        <v>130</v>
      </c>
      <c r="G5" s="89"/>
    </row>
    <row r="6" spans="1:7" ht="15.75">
      <c r="A6" s="86">
        <v>10100</v>
      </c>
      <c r="B6" s="86" t="s">
        <v>5</v>
      </c>
      <c r="C6" s="91">
        <v>2275.23</v>
      </c>
      <c r="E6" s="92">
        <f>C6-D6</f>
        <v>2275.23</v>
      </c>
      <c r="G6" s="89"/>
    </row>
    <row r="7" spans="1:7" ht="15.75">
      <c r="A7" s="86">
        <v>10200</v>
      </c>
      <c r="B7" s="86" t="s">
        <v>6</v>
      </c>
      <c r="C7" s="91">
        <f>532125.92+25000</f>
        <v>557125.92</v>
      </c>
      <c r="E7" s="92">
        <f aca="true" t="shared" si="0" ref="E7:E70">C7-D7</f>
        <v>557125.92</v>
      </c>
      <c r="G7" s="89"/>
    </row>
    <row r="8" spans="1:7" ht="15.75">
      <c r="A8" s="86">
        <v>10300</v>
      </c>
      <c r="B8" s="86" t="s">
        <v>7</v>
      </c>
      <c r="E8" s="92">
        <f t="shared" si="0"/>
        <v>0</v>
      </c>
      <c r="G8" s="89"/>
    </row>
    <row r="9" spans="1:7" ht="15.75">
      <c r="A9" s="86">
        <v>10400</v>
      </c>
      <c r="B9" s="86" t="s">
        <v>8</v>
      </c>
      <c r="C9" s="91">
        <f>3670599.15-25000</f>
        <v>3645599.15</v>
      </c>
      <c r="E9" s="92">
        <f t="shared" si="0"/>
        <v>3645599.15</v>
      </c>
      <c r="G9" s="89"/>
    </row>
    <row r="10" spans="1:7" ht="15.75">
      <c r="A10" s="86">
        <v>11000</v>
      </c>
      <c r="B10" s="86" t="s">
        <v>9</v>
      </c>
      <c r="C10" s="91">
        <f>49780259.98-15000-250000+2000000</f>
        <v>51515259.98</v>
      </c>
      <c r="E10" s="92">
        <f t="shared" si="0"/>
        <v>51515259.98</v>
      </c>
      <c r="G10" s="89"/>
    </row>
    <row r="11" spans="1:7" ht="15.75">
      <c r="A11" s="86">
        <v>11400</v>
      </c>
      <c r="B11" s="86" t="s">
        <v>73</v>
      </c>
      <c r="C11" s="91">
        <f>1000000+250000</f>
        <v>1250000</v>
      </c>
      <c r="E11" s="92">
        <f t="shared" si="0"/>
        <v>1250000</v>
      </c>
      <c r="G11" s="89"/>
    </row>
    <row r="12" spans="1:7" ht="15.75">
      <c r="A12" s="86">
        <v>11500</v>
      </c>
      <c r="B12" s="86" t="s">
        <v>10</v>
      </c>
      <c r="D12" s="91">
        <f>1254009.75-15000</f>
        <v>1239009.75</v>
      </c>
      <c r="E12" s="92">
        <f t="shared" si="0"/>
        <v>-1239009.75</v>
      </c>
      <c r="G12" s="89"/>
    </row>
    <row r="13" spans="1:7" ht="15.75">
      <c r="A13" s="86">
        <v>12000</v>
      </c>
      <c r="B13" s="86" t="s">
        <v>74</v>
      </c>
      <c r="C13" s="91">
        <f>67424527.5+300000</f>
        <v>67724527.5</v>
      </c>
      <c r="E13" s="92">
        <f t="shared" si="0"/>
        <v>67724527.5</v>
      </c>
      <c r="G13" s="89"/>
    </row>
    <row r="14" spans="1:7" ht="15.75">
      <c r="A14" s="86">
        <v>12300</v>
      </c>
      <c r="B14" s="86" t="s">
        <v>12</v>
      </c>
      <c r="D14" s="91">
        <f>867000-21000</f>
        <v>846000</v>
      </c>
      <c r="E14" s="92">
        <f t="shared" si="0"/>
        <v>-846000</v>
      </c>
      <c r="G14" s="89"/>
    </row>
    <row r="15" spans="1:7" ht="15.75">
      <c r="A15" s="86">
        <v>14100</v>
      </c>
      <c r="B15" s="86" t="s">
        <v>13</v>
      </c>
      <c r="C15" s="91">
        <f>3374213.78+50000</f>
        <v>3424213.78</v>
      </c>
      <c r="E15" s="92">
        <f t="shared" si="0"/>
        <v>3424213.78</v>
      </c>
      <c r="G15" s="89"/>
    </row>
    <row r="16" spans="1:7" ht="15.75">
      <c r="A16" s="86">
        <v>14200</v>
      </c>
      <c r="B16" s="86" t="s">
        <v>14</v>
      </c>
      <c r="E16" s="92">
        <f t="shared" si="0"/>
        <v>0</v>
      </c>
      <c r="G16" s="89"/>
    </row>
    <row r="17" spans="1:7" ht="15.75">
      <c r="A17" s="86">
        <v>14300</v>
      </c>
      <c r="B17" s="86" t="s">
        <v>15</v>
      </c>
      <c r="C17" s="91">
        <v>8540</v>
      </c>
      <c r="E17" s="92">
        <f t="shared" si="0"/>
        <v>8540</v>
      </c>
      <c r="G17" s="89"/>
    </row>
    <row r="18" spans="1:7" ht="15.75">
      <c r="A18" s="86">
        <v>14400</v>
      </c>
      <c r="B18" s="86" t="s">
        <v>16</v>
      </c>
      <c r="E18" s="92">
        <f t="shared" si="0"/>
        <v>0</v>
      </c>
      <c r="G18" s="89"/>
    </row>
    <row r="19" spans="1:7" ht="15.75">
      <c r="A19" s="86">
        <v>14700</v>
      </c>
      <c r="B19" s="86" t="s">
        <v>17</v>
      </c>
      <c r="E19" s="92">
        <f t="shared" si="0"/>
        <v>0</v>
      </c>
      <c r="G19" s="89"/>
    </row>
    <row r="20" spans="1:7" ht="15.75">
      <c r="A20" s="86">
        <v>15000</v>
      </c>
      <c r="B20" s="86" t="s">
        <v>18</v>
      </c>
      <c r="C20" s="91">
        <v>117000</v>
      </c>
      <c r="E20" s="92">
        <f t="shared" si="0"/>
        <v>117000</v>
      </c>
      <c r="G20" s="89"/>
    </row>
    <row r="21" spans="1:7" ht="15.75">
      <c r="A21" s="86">
        <v>15100</v>
      </c>
      <c r="B21" s="86" t="s">
        <v>19</v>
      </c>
      <c r="C21" s="91">
        <v>674313.92</v>
      </c>
      <c r="E21" s="92">
        <f t="shared" si="0"/>
        <v>674313.92</v>
      </c>
      <c r="G21" s="89"/>
    </row>
    <row r="22" spans="1:7" ht="15.75">
      <c r="A22" s="86">
        <v>15200</v>
      </c>
      <c r="B22" s="86" t="s">
        <v>20</v>
      </c>
      <c r="C22" s="91">
        <v>2929097.13</v>
      </c>
      <c r="E22" s="92">
        <f t="shared" si="0"/>
        <v>2929097.13</v>
      </c>
      <c r="G22" s="89"/>
    </row>
    <row r="23" spans="1:7" ht="15.75">
      <c r="A23" s="86">
        <v>17000</v>
      </c>
      <c r="B23" s="86" t="s">
        <v>21</v>
      </c>
      <c r="D23" s="91">
        <v>610000</v>
      </c>
      <c r="E23" s="92">
        <f t="shared" si="0"/>
        <v>-610000</v>
      </c>
      <c r="G23" s="89"/>
    </row>
    <row r="24" spans="1:7" ht="15.75">
      <c r="A24" s="86">
        <v>19000</v>
      </c>
      <c r="B24" s="86" t="s">
        <v>22</v>
      </c>
      <c r="C24" s="91">
        <f>2038780.39-40000</f>
        <v>1998780.39</v>
      </c>
      <c r="E24" s="92">
        <f t="shared" si="0"/>
        <v>1998780.39</v>
      </c>
      <c r="G24" s="89"/>
    </row>
    <row r="25" spans="1:7" ht="15.75">
      <c r="A25" s="86">
        <v>19900</v>
      </c>
      <c r="B25" s="86" t="s">
        <v>23</v>
      </c>
      <c r="C25" s="91">
        <f>13840.59+40000</f>
        <v>53840.59</v>
      </c>
      <c r="E25" s="92">
        <f t="shared" si="0"/>
        <v>53840.59</v>
      </c>
      <c r="G25" s="89"/>
    </row>
    <row r="26" spans="1:7" ht="15.75">
      <c r="A26" s="86">
        <v>20000</v>
      </c>
      <c r="B26" s="86" t="s">
        <v>24</v>
      </c>
      <c r="D26" s="91">
        <v>1922095.91</v>
      </c>
      <c r="E26" s="92">
        <f t="shared" si="0"/>
        <v>-1922095.91</v>
      </c>
      <c r="G26" s="89"/>
    </row>
    <row r="27" spans="1:7" ht="15.75">
      <c r="A27" s="86">
        <v>23100</v>
      </c>
      <c r="B27" s="86" t="s">
        <v>25</v>
      </c>
      <c r="E27" s="92">
        <f t="shared" si="0"/>
        <v>0</v>
      </c>
      <c r="G27" s="89"/>
    </row>
    <row r="28" spans="1:7" ht="15.75">
      <c r="A28" s="86">
        <v>23200</v>
      </c>
      <c r="B28" s="86" t="s">
        <v>26</v>
      </c>
      <c r="E28" s="92">
        <f t="shared" si="0"/>
        <v>0</v>
      </c>
      <c r="G28" s="89"/>
    </row>
    <row r="29" spans="1:7" ht="15.75">
      <c r="A29" s="86">
        <v>23300</v>
      </c>
      <c r="B29" s="86" t="s">
        <v>27</v>
      </c>
      <c r="D29" s="91">
        <v>8439.65</v>
      </c>
      <c r="E29" s="92">
        <f t="shared" si="0"/>
        <v>-8439.65</v>
      </c>
      <c r="G29" s="89"/>
    </row>
    <row r="30" spans="1:7" ht="15.75">
      <c r="A30" s="86">
        <v>23350</v>
      </c>
      <c r="B30" s="86" t="s">
        <v>28</v>
      </c>
      <c r="D30" s="91">
        <v>11414.99</v>
      </c>
      <c r="E30" s="92">
        <f t="shared" si="0"/>
        <v>-11414.99</v>
      </c>
      <c r="G30" s="89"/>
    </row>
    <row r="31" spans="1:7" ht="15.75">
      <c r="A31" s="86">
        <v>23400</v>
      </c>
      <c r="B31" s="86" t="s">
        <v>29</v>
      </c>
      <c r="D31" s="91">
        <v>118086.12</v>
      </c>
      <c r="E31" s="92">
        <f t="shared" si="0"/>
        <v>-118086.12</v>
      </c>
      <c r="G31" s="89"/>
    </row>
    <row r="32" spans="1:7" ht="15.75">
      <c r="A32" s="86">
        <v>23500</v>
      </c>
      <c r="B32" s="86" t="s">
        <v>30</v>
      </c>
      <c r="E32" s="92">
        <f t="shared" si="0"/>
        <v>0</v>
      </c>
      <c r="G32" s="89"/>
    </row>
    <row r="33" spans="1:7" ht="15.75">
      <c r="A33" s="86">
        <v>23600</v>
      </c>
      <c r="B33" s="86" t="s">
        <v>31</v>
      </c>
      <c r="D33" s="91">
        <v>55106.86</v>
      </c>
      <c r="E33" s="92">
        <f t="shared" si="0"/>
        <v>-55106.86</v>
      </c>
      <c r="G33" s="89"/>
    </row>
    <row r="34" spans="1:7" ht="15.75">
      <c r="A34" s="86">
        <v>23700</v>
      </c>
      <c r="B34" s="86" t="s">
        <v>32</v>
      </c>
      <c r="E34" s="92">
        <f t="shared" si="0"/>
        <v>0</v>
      </c>
      <c r="G34" s="89"/>
    </row>
    <row r="35" spans="1:7" ht="15.75">
      <c r="A35" s="86">
        <v>23800</v>
      </c>
      <c r="B35" s="86" t="s">
        <v>33</v>
      </c>
      <c r="D35" s="91">
        <v>8439.65</v>
      </c>
      <c r="E35" s="92">
        <f t="shared" si="0"/>
        <v>-8439.65</v>
      </c>
      <c r="G35" s="89"/>
    </row>
    <row r="36" spans="1:7" ht="15.75">
      <c r="A36" s="86">
        <v>23900</v>
      </c>
      <c r="B36" s="86" t="s">
        <v>34</v>
      </c>
      <c r="D36" s="91">
        <v>11414.99</v>
      </c>
      <c r="E36" s="92">
        <f t="shared" si="0"/>
        <v>-11414.99</v>
      </c>
      <c r="G36" s="89"/>
    </row>
    <row r="37" spans="1:7" ht="15.75">
      <c r="A37" s="86">
        <v>24100</v>
      </c>
      <c r="B37" s="86" t="s">
        <v>35</v>
      </c>
      <c r="D37" s="91">
        <f>44053000+50000+300000</f>
        <v>44403000</v>
      </c>
      <c r="E37" s="92">
        <f t="shared" si="0"/>
        <v>-44403000</v>
      </c>
      <c r="G37" s="89"/>
    </row>
    <row r="38" spans="1:7" ht="15.75">
      <c r="A38" s="86">
        <v>24200</v>
      </c>
      <c r="B38" s="86" t="s">
        <v>36</v>
      </c>
      <c r="E38" s="92">
        <f t="shared" si="0"/>
        <v>0</v>
      </c>
      <c r="G38" s="89"/>
    </row>
    <row r="39" spans="1:7" ht="15.75">
      <c r="A39" s="86">
        <v>24700</v>
      </c>
      <c r="B39" s="86" t="s">
        <v>37</v>
      </c>
      <c r="E39" s="92">
        <f t="shared" si="0"/>
        <v>0</v>
      </c>
      <c r="G39" s="89"/>
    </row>
    <row r="40" spans="1:7" ht="15.75">
      <c r="A40" s="86">
        <v>27000</v>
      </c>
      <c r="B40" s="86" t="s">
        <v>38</v>
      </c>
      <c r="D40" s="91">
        <f>10000000+2000000</f>
        <v>12000000</v>
      </c>
      <c r="E40" s="92">
        <f t="shared" si="0"/>
        <v>-12000000</v>
      </c>
      <c r="G40" s="89"/>
    </row>
    <row r="41" spans="1:7" ht="15.75">
      <c r="A41" s="86">
        <v>39003</v>
      </c>
      <c r="B41" s="86" t="s">
        <v>39</v>
      </c>
      <c r="D41" s="91">
        <v>8105000</v>
      </c>
      <c r="E41" s="92">
        <f t="shared" si="0"/>
        <v>-8105000</v>
      </c>
      <c r="G41" s="89"/>
    </row>
    <row r="42" spans="1:7" ht="15.75">
      <c r="A42" s="86">
        <v>39004</v>
      </c>
      <c r="B42" s="86" t="s">
        <v>40</v>
      </c>
      <c r="D42" s="91">
        <f>7743000-320000</f>
        <v>7423000</v>
      </c>
      <c r="E42" s="92">
        <f t="shared" si="0"/>
        <v>-7423000</v>
      </c>
      <c r="G42" s="89"/>
    </row>
    <row r="43" spans="1:7" ht="15.75">
      <c r="A43" s="86">
        <v>39005</v>
      </c>
      <c r="B43" s="86" t="s">
        <v>41</v>
      </c>
      <c r="D43" s="91">
        <f>6270483.64+320000</f>
        <v>6590483.64</v>
      </c>
      <c r="E43" s="92">
        <f t="shared" si="0"/>
        <v>-6590483.64</v>
      </c>
      <c r="G43" s="89"/>
    </row>
    <row r="44" spans="1:7" ht="15.75">
      <c r="A44" s="86">
        <v>40000</v>
      </c>
      <c r="B44" s="86" t="s">
        <v>42</v>
      </c>
      <c r="D44" s="91">
        <f>245213452.88-2500000</f>
        <v>242713452.88</v>
      </c>
      <c r="E44" s="92">
        <f t="shared" si="0"/>
        <v>-242713452.88</v>
      </c>
      <c r="G44" s="89"/>
    </row>
    <row r="45" spans="1:7" ht="15.75">
      <c r="A45" s="86">
        <v>41000</v>
      </c>
      <c r="B45" s="86" t="s">
        <v>43</v>
      </c>
      <c r="C45" s="91">
        <f>13600220.89-2500000</f>
        <v>11100220.89</v>
      </c>
      <c r="E45" s="92">
        <f t="shared" si="0"/>
        <v>11100220.89</v>
      </c>
      <c r="G45" s="89"/>
    </row>
    <row r="46" spans="1:7" ht="15.75">
      <c r="A46" s="86">
        <v>42000</v>
      </c>
      <c r="B46" s="86" t="s">
        <v>44</v>
      </c>
      <c r="C46" s="91">
        <f>1158128.47</f>
        <v>1158128.47</v>
      </c>
      <c r="E46" s="92">
        <f t="shared" si="0"/>
        <v>1158128.47</v>
      </c>
      <c r="G46" s="89"/>
    </row>
    <row r="47" spans="1:7" ht="15.75">
      <c r="A47" s="86">
        <v>45000</v>
      </c>
      <c r="B47" s="86" t="s">
        <v>45</v>
      </c>
      <c r="D47" s="91">
        <v>1426089.31</v>
      </c>
      <c r="E47" s="92">
        <f t="shared" si="0"/>
        <v>-1426089.31</v>
      </c>
      <c r="G47" s="89"/>
    </row>
    <row r="48" spans="1:7" ht="15.75">
      <c r="A48" s="86">
        <v>46000</v>
      </c>
      <c r="B48" s="86" t="s">
        <v>46</v>
      </c>
      <c r="D48" s="91">
        <v>131881.46</v>
      </c>
      <c r="E48" s="92">
        <f t="shared" si="0"/>
        <v>-131881.46</v>
      </c>
      <c r="G48" s="89"/>
    </row>
    <row r="49" spans="1:7" ht="15.75">
      <c r="A49" s="86">
        <v>47000</v>
      </c>
      <c r="B49" s="86" t="s">
        <v>75</v>
      </c>
      <c r="D49" s="91">
        <f>2145000+21000</f>
        <v>2166000</v>
      </c>
      <c r="E49" s="92">
        <f t="shared" si="0"/>
        <v>-2166000</v>
      </c>
      <c r="G49" s="89"/>
    </row>
    <row r="50" spans="1:7" ht="15.75">
      <c r="A50" s="86">
        <v>50010</v>
      </c>
      <c r="B50" s="86" t="s">
        <v>76</v>
      </c>
      <c r="C50" s="91">
        <f>130246645.26-50000</f>
        <v>130196645.26</v>
      </c>
      <c r="E50" s="92">
        <f t="shared" si="0"/>
        <v>130196645.26</v>
      </c>
      <c r="G50" s="89"/>
    </row>
    <row r="51" spans="1:7" ht="15.75">
      <c r="A51" s="86">
        <v>57500</v>
      </c>
      <c r="B51" s="86" t="s">
        <v>48</v>
      </c>
      <c r="C51" s="91">
        <f>4236263.09+4000</f>
        <v>4240263.09</v>
      </c>
      <c r="E51" s="92">
        <f t="shared" si="0"/>
        <v>4240263.09</v>
      </c>
      <c r="G51" s="89"/>
    </row>
    <row r="52" spans="1:7" ht="15.75">
      <c r="A52" s="86">
        <v>60000</v>
      </c>
      <c r="B52" s="86" t="s">
        <v>49</v>
      </c>
      <c r="C52" s="91">
        <f>986854.01+50000</f>
        <v>1036854.01</v>
      </c>
      <c r="E52" s="92">
        <f t="shared" si="0"/>
        <v>1036854.01</v>
      </c>
      <c r="G52" s="89"/>
    </row>
    <row r="53" spans="1:7" ht="15.75">
      <c r="A53" s="86">
        <v>61000</v>
      </c>
      <c r="B53" s="86" t="s">
        <v>50</v>
      </c>
      <c r="C53" s="91">
        <f>214502.8-4000</f>
        <v>210502.8</v>
      </c>
      <c r="E53" s="92">
        <f t="shared" si="0"/>
        <v>210502.8</v>
      </c>
      <c r="G53" s="89"/>
    </row>
    <row r="54" spans="1:7" ht="15.75">
      <c r="A54" s="86">
        <v>62000</v>
      </c>
      <c r="B54" s="86" t="s">
        <v>51</v>
      </c>
      <c r="C54" s="91">
        <f>543870.44-15000</f>
        <v>528870.44</v>
      </c>
      <c r="E54" s="92">
        <f t="shared" si="0"/>
        <v>528870.44</v>
      </c>
      <c r="G54" s="89"/>
    </row>
    <row r="55" spans="1:7" ht="15.75">
      <c r="A55" s="86">
        <v>64000</v>
      </c>
      <c r="B55" s="86" t="s">
        <v>52</v>
      </c>
      <c r="C55" s="91">
        <v>446000</v>
      </c>
      <c r="E55" s="92">
        <f t="shared" si="0"/>
        <v>446000</v>
      </c>
      <c r="G55" s="89"/>
    </row>
    <row r="56" spans="1:7" ht="15.75">
      <c r="A56" s="86">
        <v>64500</v>
      </c>
      <c r="B56" s="86" t="s">
        <v>53</v>
      </c>
      <c r="C56" s="91">
        <v>4720715.56</v>
      </c>
      <c r="E56" s="92">
        <f t="shared" si="0"/>
        <v>4720715.56</v>
      </c>
      <c r="G56" s="89"/>
    </row>
    <row r="57" spans="1:7" ht="15.75">
      <c r="A57" s="86">
        <v>65000</v>
      </c>
      <c r="B57" s="86" t="s">
        <v>54</v>
      </c>
      <c r="C57" s="91">
        <f>84332.45+15000</f>
        <v>99332.45</v>
      </c>
      <c r="E57" s="92">
        <f t="shared" si="0"/>
        <v>99332.45</v>
      </c>
      <c r="G57" s="89"/>
    </row>
    <row r="58" spans="1:7" ht="15.75">
      <c r="A58" s="86">
        <v>66000</v>
      </c>
      <c r="B58" s="86" t="s">
        <v>55</v>
      </c>
      <c r="C58" s="91">
        <f>4902224.45+11000</f>
        <v>4913224.45</v>
      </c>
      <c r="E58" s="92">
        <f t="shared" si="0"/>
        <v>4913224.45</v>
      </c>
      <c r="G58" s="89"/>
    </row>
    <row r="59" spans="1:7" ht="15.75">
      <c r="A59" s="86">
        <v>67000</v>
      </c>
      <c r="B59" s="86" t="s">
        <v>56</v>
      </c>
      <c r="E59" s="92">
        <f t="shared" si="0"/>
        <v>0</v>
      </c>
      <c r="G59" s="89"/>
    </row>
    <row r="60" spans="1:7" ht="15.75">
      <c r="A60" s="86">
        <v>68000</v>
      </c>
      <c r="B60" s="86" t="s">
        <v>57</v>
      </c>
      <c r="C60" s="91">
        <f>36106.92</f>
        <v>36106.92</v>
      </c>
      <c r="E60" s="92">
        <f t="shared" si="0"/>
        <v>36106.92</v>
      </c>
      <c r="G60" s="89"/>
    </row>
    <row r="61" spans="1:7" ht="15.75">
      <c r="A61" s="86">
        <v>70000</v>
      </c>
      <c r="B61" s="86" t="s">
        <v>58</v>
      </c>
      <c r="C61" s="91">
        <f>49502.87-14000</f>
        <v>35502.87</v>
      </c>
      <c r="E61" s="92">
        <f t="shared" si="0"/>
        <v>35502.87</v>
      </c>
      <c r="G61" s="89"/>
    </row>
    <row r="62" spans="1:7" ht="15.75">
      <c r="A62" s="86">
        <v>70100</v>
      </c>
      <c r="B62" s="86" t="s">
        <v>59</v>
      </c>
      <c r="C62" s="91">
        <v>137332.18</v>
      </c>
      <c r="E62" s="92">
        <f t="shared" si="0"/>
        <v>137332.18</v>
      </c>
      <c r="G62" s="89"/>
    </row>
    <row r="63" spans="1:7" ht="15.75">
      <c r="A63" s="86">
        <v>70110</v>
      </c>
      <c r="B63" s="86" t="s">
        <v>60</v>
      </c>
      <c r="C63" s="91">
        <v>52599.02</v>
      </c>
      <c r="E63" s="92">
        <f t="shared" si="0"/>
        <v>52599.02</v>
      </c>
      <c r="G63" s="89"/>
    </row>
    <row r="64" spans="1:7" ht="15.75">
      <c r="A64" s="86">
        <v>70120</v>
      </c>
      <c r="B64" s="86" t="s">
        <v>61</v>
      </c>
      <c r="C64" s="91">
        <v>77803.61</v>
      </c>
      <c r="E64" s="92">
        <f t="shared" si="0"/>
        <v>77803.61</v>
      </c>
      <c r="G64" s="89"/>
    </row>
    <row r="65" spans="1:7" ht="15.75">
      <c r="A65" s="86">
        <v>71000</v>
      </c>
      <c r="B65" s="86" t="s">
        <v>62</v>
      </c>
      <c r="C65" s="91">
        <v>24891.82</v>
      </c>
      <c r="E65" s="92">
        <f t="shared" si="0"/>
        <v>24891.82</v>
      </c>
      <c r="G65" s="89"/>
    </row>
    <row r="66" spans="1:7" ht="15.75">
      <c r="A66" s="86">
        <v>72000</v>
      </c>
      <c r="B66" s="86" t="s">
        <v>63</v>
      </c>
      <c r="C66" s="91">
        <v>1577811.85</v>
      </c>
      <c r="E66" s="92">
        <f t="shared" si="0"/>
        <v>1577811.85</v>
      </c>
      <c r="G66" s="89"/>
    </row>
    <row r="67" spans="1:7" ht="15.75">
      <c r="A67" s="86">
        <v>73000</v>
      </c>
      <c r="B67" s="86" t="s">
        <v>64</v>
      </c>
      <c r="C67" s="91">
        <f>2969624.2+(D68*2)</f>
        <v>3630375.8000000003</v>
      </c>
      <c r="E67" s="92">
        <f t="shared" si="0"/>
        <v>3630375.8000000003</v>
      </c>
      <c r="G67" s="89"/>
    </row>
    <row r="68" spans="1:7" ht="15.75">
      <c r="A68" s="86">
        <v>78600</v>
      </c>
      <c r="B68" s="86" t="s">
        <v>199</v>
      </c>
      <c r="D68" s="91">
        <v>330375.8</v>
      </c>
      <c r="E68" s="92">
        <f t="shared" si="0"/>
        <v>-330375.8</v>
      </c>
      <c r="G68" s="89"/>
    </row>
    <row r="69" spans="1:7" ht="15.75">
      <c r="A69" s="86">
        <v>74000</v>
      </c>
      <c r="B69" s="86" t="s">
        <v>65</v>
      </c>
      <c r="C69" s="91">
        <f>1203574+3000</f>
        <v>1206574</v>
      </c>
      <c r="E69" s="92">
        <f t="shared" si="0"/>
        <v>1206574</v>
      </c>
      <c r="G69" s="89"/>
    </row>
    <row r="70" spans="1:7" ht="15.75">
      <c r="A70" s="86">
        <v>77500</v>
      </c>
      <c r="B70" s="86" t="s">
        <v>66</v>
      </c>
      <c r="C70" s="91">
        <v>16197225.43</v>
      </c>
      <c r="E70" s="92">
        <f t="shared" si="0"/>
        <v>16197225.43</v>
      </c>
      <c r="G70" s="89"/>
    </row>
    <row r="71" spans="1:7" ht="15.75">
      <c r="A71" s="86">
        <v>78000</v>
      </c>
      <c r="B71" s="86" t="s">
        <v>67</v>
      </c>
      <c r="C71" s="91">
        <v>2591736.5</v>
      </c>
      <c r="E71" s="92">
        <f>C71-D71</f>
        <v>2591736.5</v>
      </c>
      <c r="G71" s="89"/>
    </row>
    <row r="72" spans="1:7" ht="15.75">
      <c r="A72" s="86">
        <v>78500</v>
      </c>
      <c r="B72" s="86" t="s">
        <v>68</v>
      </c>
      <c r="C72" s="91">
        <f>10000000-1100000</f>
        <v>8900000</v>
      </c>
      <c r="E72" s="92">
        <f>C72-D72</f>
        <v>8900000</v>
      </c>
      <c r="G72" s="89"/>
    </row>
    <row r="73" spans="1:7" ht="15.75">
      <c r="A73" s="86">
        <v>78510</v>
      </c>
      <c r="B73" s="86" t="s">
        <v>69</v>
      </c>
      <c r="C73" s="91">
        <f>2000000+1100000</f>
        <v>3100000</v>
      </c>
      <c r="E73" s="92">
        <f>C73-D73</f>
        <v>3100000</v>
      </c>
      <c r="G73" s="89"/>
    </row>
    <row r="74" spans="3:7" ht="15.75">
      <c r="C74" s="91">
        <f>SUM(C6:C73)</f>
        <v>330119291.01000005</v>
      </c>
      <c r="D74" s="91">
        <f>SUM(D6:D73)</f>
        <v>330119291.01</v>
      </c>
      <c r="E74" s="91"/>
      <c r="G74" s="89"/>
    </row>
    <row r="75" spans="3:7" ht="15.75">
      <c r="C75" s="91"/>
      <c r="D75" s="91"/>
      <c r="E75" s="91"/>
      <c r="G75" s="89"/>
    </row>
    <row r="76" spans="1:7" ht="15.75">
      <c r="A76" s="89"/>
      <c r="B76" s="89"/>
      <c r="C76" s="89"/>
      <c r="D76" s="89"/>
      <c r="E76" s="89"/>
      <c r="F76" s="89"/>
      <c r="G76" s="89"/>
    </row>
  </sheetData>
  <sheetProtection/>
  <printOptions/>
  <pageMargins left="0.75" right="0.75" top="1" bottom="1" header="0.5" footer="0.5"/>
  <pageSetup fitToHeight="1" fitToWidth="1" horizontalDpi="600" verticalDpi="600" orientation="portrait" scale="70"/>
  <headerFooter alignWithMargins="0">
    <oddFooter xml:space="preserve">&amp;C&amp;9Copyright © 2018 McGraw-Hill Education.  All rights reserved.&amp;10 </oddFooter>
  </headerFooter>
</worksheet>
</file>

<file path=xl/worksheets/sheet6.xml><?xml version="1.0" encoding="utf-8"?>
<worksheet xmlns="http://schemas.openxmlformats.org/spreadsheetml/2006/main" xmlns:r="http://schemas.openxmlformats.org/officeDocument/2006/relationships">
  <dimension ref="A1:R59"/>
  <sheetViews>
    <sheetView zoomScalePageLayoutView="0" workbookViewId="0" topLeftCell="A1">
      <selection activeCell="Q3" sqref="Q3"/>
    </sheetView>
  </sheetViews>
  <sheetFormatPr defaultColWidth="11.421875" defaultRowHeight="12.75"/>
  <cols>
    <col min="1" max="3" width="11.421875" style="80" customWidth="1"/>
    <col min="4" max="4" width="20.00390625" style="80" customWidth="1"/>
    <col min="5" max="15" width="11.421875" style="80" customWidth="1"/>
    <col min="16" max="16" width="11.7109375" style="80" bestFit="1" customWidth="1"/>
    <col min="17" max="16384" width="11.421875" style="80" customWidth="1"/>
  </cols>
  <sheetData>
    <row r="1" spans="4:18" ht="14.25">
      <c r="D1" s="81"/>
      <c r="P1" s="82" t="s">
        <v>174</v>
      </c>
      <c r="R1" s="83"/>
    </row>
    <row r="2" spans="4:18" ht="15.75">
      <c r="D2" s="1" t="s">
        <v>0</v>
      </c>
      <c r="P2" s="84" t="s">
        <v>136</v>
      </c>
      <c r="Q2" s="84" t="s">
        <v>212</v>
      </c>
      <c r="R2" s="83"/>
    </row>
    <row r="3" spans="4:18" ht="15.75">
      <c r="D3" s="1" t="s">
        <v>192</v>
      </c>
      <c r="P3" s="84" t="s">
        <v>162</v>
      </c>
      <c r="Q3" s="84"/>
      <c r="R3" s="83"/>
    </row>
    <row r="4" spans="4:18" ht="15.75">
      <c r="D4" s="72">
        <v>44196</v>
      </c>
      <c r="R4" s="83"/>
    </row>
    <row r="5" ht="12.75">
      <c r="R5" s="83"/>
    </row>
    <row r="6" spans="2:18" ht="12.75">
      <c r="B6" s="158" t="s">
        <v>193</v>
      </c>
      <c r="C6" s="158"/>
      <c r="D6" s="85"/>
      <c r="E6" s="85"/>
      <c r="R6" s="83"/>
    </row>
    <row r="7" spans="2:18" ht="12.75">
      <c r="B7" s="158"/>
      <c r="C7" s="158"/>
      <c r="D7" s="85"/>
      <c r="E7" s="85"/>
      <c r="R7" s="83"/>
    </row>
    <row r="8" spans="2:18" ht="12.75">
      <c r="B8" s="158"/>
      <c r="C8" s="158"/>
      <c r="D8" s="85" t="s">
        <v>210</v>
      </c>
      <c r="E8" s="85"/>
      <c r="R8" s="83"/>
    </row>
    <row r="9" spans="2:18" ht="12.75">
      <c r="B9" s="158"/>
      <c r="C9" s="158"/>
      <c r="D9" s="85"/>
      <c r="E9" s="85"/>
      <c r="R9" s="83"/>
    </row>
    <row r="10" spans="2:18" ht="12.75">
      <c r="B10" s="158"/>
      <c r="C10" s="158"/>
      <c r="D10" s="85"/>
      <c r="E10" s="85"/>
      <c r="R10" s="83"/>
    </row>
    <row r="11" ht="12.75">
      <c r="R11" s="83"/>
    </row>
    <row r="12" ht="12.75">
      <c r="R12" s="83"/>
    </row>
    <row r="13" spans="2:18" ht="12.75">
      <c r="B13" s="159" t="s">
        <v>194</v>
      </c>
      <c r="C13" s="159"/>
      <c r="D13" s="85"/>
      <c r="E13" s="85"/>
      <c r="R13" s="83"/>
    </row>
    <row r="14" spans="2:18" ht="12.75">
      <c r="B14" s="159"/>
      <c r="C14" s="159"/>
      <c r="D14" s="85"/>
      <c r="E14" s="85"/>
      <c r="R14" s="83"/>
    </row>
    <row r="15" spans="2:18" ht="12.75">
      <c r="B15" s="159"/>
      <c r="C15" s="159"/>
      <c r="D15" s="85"/>
      <c r="E15" s="85"/>
      <c r="R15" s="83"/>
    </row>
    <row r="16" spans="2:18" ht="12.75">
      <c r="B16" s="159"/>
      <c r="C16" s="159"/>
      <c r="D16" s="85" t="s">
        <v>210</v>
      </c>
      <c r="E16" s="85"/>
      <c r="R16" s="83"/>
    </row>
    <row r="17" spans="2:18" ht="12.75">
      <c r="B17" s="159"/>
      <c r="C17" s="159"/>
      <c r="D17" s="85"/>
      <c r="E17" s="85"/>
      <c r="R17" s="83"/>
    </row>
    <row r="18" spans="2:18" ht="12.75">
      <c r="B18" s="159"/>
      <c r="C18" s="159"/>
      <c r="D18" s="85"/>
      <c r="E18" s="85"/>
      <c r="R18" s="83"/>
    </row>
    <row r="19" ht="12.75">
      <c r="R19" s="83"/>
    </row>
    <row r="20" ht="12.75">
      <c r="R20" s="83"/>
    </row>
    <row r="21" spans="2:18" ht="12.75">
      <c r="B21" s="159" t="s">
        <v>195</v>
      </c>
      <c r="C21" s="159"/>
      <c r="D21" s="85"/>
      <c r="E21" s="85"/>
      <c r="R21" s="83"/>
    </row>
    <row r="22" spans="2:18" ht="12.75">
      <c r="B22" s="159"/>
      <c r="C22" s="159"/>
      <c r="D22" s="85"/>
      <c r="E22" s="85"/>
      <c r="R22" s="83"/>
    </row>
    <row r="23" spans="2:18" ht="12.75">
      <c r="B23" s="159"/>
      <c r="C23" s="159"/>
      <c r="D23" s="85" t="s">
        <v>210</v>
      </c>
      <c r="E23" s="85"/>
      <c r="R23" s="83"/>
    </row>
    <row r="24" spans="2:18" ht="12.75">
      <c r="B24" s="159"/>
      <c r="C24" s="159"/>
      <c r="D24" s="85"/>
      <c r="E24" s="85"/>
      <c r="R24" s="83"/>
    </row>
    <row r="25" spans="2:18" ht="12.75">
      <c r="B25" s="159"/>
      <c r="C25" s="159"/>
      <c r="D25" s="85"/>
      <c r="E25" s="85"/>
      <c r="R25" s="83"/>
    </row>
    <row r="26" ht="12.75">
      <c r="R26" s="83"/>
    </row>
    <row r="27" ht="12.75">
      <c r="R27" s="83"/>
    </row>
    <row r="28" spans="2:18" ht="12.75">
      <c r="B28" s="159" t="s">
        <v>196</v>
      </c>
      <c r="C28" s="159"/>
      <c r="D28" s="85"/>
      <c r="E28" s="85"/>
      <c r="R28" s="83"/>
    </row>
    <row r="29" spans="2:18" ht="12.75">
      <c r="B29" s="159"/>
      <c r="C29" s="159"/>
      <c r="D29" s="85"/>
      <c r="E29" s="85"/>
      <c r="R29" s="83"/>
    </row>
    <row r="30" spans="2:18" ht="12.75">
      <c r="B30" s="159"/>
      <c r="C30" s="159"/>
      <c r="D30" s="85"/>
      <c r="E30" s="85"/>
      <c r="R30" s="83"/>
    </row>
    <row r="31" spans="2:18" ht="12.75">
      <c r="B31" s="159"/>
      <c r="C31" s="159"/>
      <c r="D31" s="85"/>
      <c r="E31" s="85"/>
      <c r="R31" s="83"/>
    </row>
    <row r="32" spans="2:18" ht="12.75">
      <c r="B32" s="159"/>
      <c r="C32" s="159"/>
      <c r="D32" s="85" t="s">
        <v>210</v>
      </c>
      <c r="E32" s="85"/>
      <c r="R32" s="83"/>
    </row>
    <row r="33" spans="2:18" ht="12.75">
      <c r="B33" s="159"/>
      <c r="C33" s="159"/>
      <c r="D33" s="85"/>
      <c r="E33" s="85"/>
      <c r="R33" s="83"/>
    </row>
    <row r="34" spans="2:18" ht="12.75">
      <c r="B34" s="159"/>
      <c r="C34" s="159"/>
      <c r="D34" s="85"/>
      <c r="E34" s="85"/>
      <c r="R34" s="83"/>
    </row>
    <row r="35" ht="12.75">
      <c r="R35" s="83"/>
    </row>
    <row r="36" ht="12.75">
      <c r="R36" s="83"/>
    </row>
    <row r="37" spans="2:18" ht="12.75">
      <c r="B37" s="159" t="s">
        <v>197</v>
      </c>
      <c r="C37" s="159"/>
      <c r="D37" s="85"/>
      <c r="E37" s="85"/>
      <c r="R37" s="83"/>
    </row>
    <row r="38" spans="2:18" ht="12.75">
      <c r="B38" s="159"/>
      <c r="C38" s="159"/>
      <c r="D38" s="85"/>
      <c r="E38" s="85"/>
      <c r="R38" s="83"/>
    </row>
    <row r="39" spans="2:18" ht="12.75">
      <c r="B39" s="159"/>
      <c r="C39" s="159"/>
      <c r="D39" s="85" t="s">
        <v>210</v>
      </c>
      <c r="E39" s="85"/>
      <c r="R39" s="83"/>
    </row>
    <row r="40" spans="2:18" ht="12.75">
      <c r="B40" s="159"/>
      <c r="C40" s="159"/>
      <c r="D40" s="85"/>
      <c r="E40" s="85"/>
      <c r="R40" s="83"/>
    </row>
    <row r="41" spans="2:18" ht="12.75">
      <c r="B41" s="159"/>
      <c r="C41" s="159"/>
      <c r="D41" s="85"/>
      <c r="E41" s="85"/>
      <c r="R41" s="83"/>
    </row>
    <row r="42" spans="2:18" ht="12.75">
      <c r="B42" s="159"/>
      <c r="C42" s="159"/>
      <c r="D42" s="85"/>
      <c r="E42" s="85"/>
      <c r="R42" s="83"/>
    </row>
    <row r="43" ht="12.75">
      <c r="R43" s="83"/>
    </row>
    <row r="44" ht="12.75">
      <c r="R44" s="83"/>
    </row>
    <row r="45" ht="12.75">
      <c r="R45" s="83"/>
    </row>
    <row r="46" ht="12.75">
      <c r="R46" s="83"/>
    </row>
    <row r="47" ht="12.75">
      <c r="R47" s="83"/>
    </row>
    <row r="48" ht="12.75">
      <c r="R48" s="83"/>
    </row>
    <row r="49" ht="12.75">
      <c r="R49" s="83"/>
    </row>
    <row r="50" ht="12.75">
      <c r="R50" s="83"/>
    </row>
    <row r="51" ht="12.75">
      <c r="R51" s="83"/>
    </row>
    <row r="52" ht="12.75">
      <c r="R52" s="83"/>
    </row>
    <row r="53" ht="12.75">
      <c r="R53" s="83"/>
    </row>
    <row r="54" ht="12.75">
      <c r="R54" s="83"/>
    </row>
    <row r="55" ht="12.75">
      <c r="R55" s="83"/>
    </row>
    <row r="56" ht="12.75">
      <c r="R56" s="83"/>
    </row>
    <row r="57" ht="12.75">
      <c r="R57" s="83"/>
    </row>
    <row r="58" ht="12.75">
      <c r="R58" s="83"/>
    </row>
    <row r="59" spans="1:18" ht="12.75">
      <c r="A59" s="83"/>
      <c r="B59" s="83"/>
      <c r="C59" s="83"/>
      <c r="D59" s="83"/>
      <c r="E59" s="83"/>
      <c r="F59" s="83"/>
      <c r="G59" s="83"/>
      <c r="H59" s="83"/>
      <c r="I59" s="83"/>
      <c r="J59" s="83"/>
      <c r="K59" s="83"/>
      <c r="L59" s="83"/>
      <c r="M59" s="83"/>
      <c r="N59" s="83"/>
      <c r="O59" s="83"/>
      <c r="P59" s="83"/>
      <c r="Q59" s="83"/>
      <c r="R59" s="83"/>
    </row>
  </sheetData>
  <sheetProtection/>
  <mergeCells count="5">
    <mergeCell ref="B6:C10"/>
    <mergeCell ref="B13:C18"/>
    <mergeCell ref="B21:C25"/>
    <mergeCell ref="B28:C34"/>
    <mergeCell ref="B37:C42"/>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
    </sheetView>
  </sheetViews>
  <sheetFormatPr defaultColWidth="11.421875" defaultRowHeight="12.75"/>
  <cols>
    <col min="1" max="16384" width="11.421875" style="25" customWidth="1"/>
  </cols>
  <sheetData>
    <row r="1" spans="4:13" ht="15.75">
      <c r="D1" s="160" t="s">
        <v>137</v>
      </c>
      <c r="E1" s="160"/>
      <c r="F1" s="160"/>
      <c r="G1" s="160"/>
      <c r="K1" s="71" t="s">
        <v>176</v>
      </c>
      <c r="M1" s="27"/>
    </row>
    <row r="2" spans="4:13" ht="15.75">
      <c r="D2" s="160" t="s">
        <v>77</v>
      </c>
      <c r="E2" s="160"/>
      <c r="F2" s="160"/>
      <c r="G2" s="160"/>
      <c r="M2" s="27"/>
    </row>
    <row r="3" spans="4:13" ht="15.75">
      <c r="D3" s="161">
        <v>44196</v>
      </c>
      <c r="E3" s="160"/>
      <c r="F3" s="160"/>
      <c r="G3" s="160"/>
      <c r="M3" s="27"/>
    </row>
    <row r="4" ht="15.75">
      <c r="M4" s="27"/>
    </row>
    <row r="5" ht="15.75">
      <c r="M5" s="27"/>
    </row>
    <row r="6" ht="15.75">
      <c r="M6" s="27"/>
    </row>
    <row r="7" ht="15.75">
      <c r="M7" s="27"/>
    </row>
    <row r="8" ht="15.75">
      <c r="M8" s="27"/>
    </row>
    <row r="9" ht="15.75">
      <c r="M9" s="27"/>
    </row>
    <row r="10" ht="15.75">
      <c r="M10" s="27"/>
    </row>
    <row r="11" ht="15.75">
      <c r="M11" s="27"/>
    </row>
    <row r="12" ht="15.75">
      <c r="M12" s="27"/>
    </row>
    <row r="13" ht="15.75">
      <c r="M13" s="27"/>
    </row>
    <row r="14" ht="15.75">
      <c r="M14" s="27"/>
    </row>
    <row r="15" ht="15.75">
      <c r="M15" s="27"/>
    </row>
    <row r="16" ht="15.75">
      <c r="M16" s="27"/>
    </row>
    <row r="17" ht="15.75">
      <c r="M17" s="27"/>
    </row>
    <row r="18" ht="15.75">
      <c r="M18" s="27"/>
    </row>
    <row r="19" ht="15.75">
      <c r="M19" s="27"/>
    </row>
    <row r="20" ht="15.75">
      <c r="M20" s="27"/>
    </row>
    <row r="21" ht="15.75">
      <c r="M21" s="27"/>
    </row>
    <row r="22" ht="15.75">
      <c r="M22" s="27"/>
    </row>
    <row r="23" ht="15.75">
      <c r="M23" s="27"/>
    </row>
    <row r="24" ht="15.75">
      <c r="M24" s="27"/>
    </row>
    <row r="25" ht="15.75">
      <c r="M25" s="27"/>
    </row>
    <row r="26" ht="15.75">
      <c r="M26" s="27"/>
    </row>
    <row r="27" ht="15.75">
      <c r="M27" s="27"/>
    </row>
    <row r="28" ht="15.75">
      <c r="M28" s="27"/>
    </row>
    <row r="29" ht="15.75">
      <c r="M29" s="27"/>
    </row>
    <row r="30" ht="15.75">
      <c r="M30" s="27"/>
    </row>
    <row r="31" ht="15.75">
      <c r="M31" s="27"/>
    </row>
    <row r="32" ht="15.75">
      <c r="M32" s="27"/>
    </row>
    <row r="33" ht="15.75">
      <c r="M33" s="27"/>
    </row>
    <row r="34" ht="15.75">
      <c r="M34" s="27"/>
    </row>
    <row r="35" ht="15.75">
      <c r="M35" s="27"/>
    </row>
    <row r="36" ht="15.75">
      <c r="M36" s="27"/>
    </row>
    <row r="37" ht="15.75">
      <c r="M37" s="27"/>
    </row>
    <row r="38" ht="15.75">
      <c r="M38" s="27"/>
    </row>
    <row r="39" ht="15.75">
      <c r="M39" s="27"/>
    </row>
    <row r="40" ht="15.75">
      <c r="M40" s="27"/>
    </row>
    <row r="41" ht="15.75">
      <c r="M41" s="27"/>
    </row>
    <row r="42" ht="15.75">
      <c r="M42" s="27"/>
    </row>
    <row r="43" ht="15.75">
      <c r="M43" s="27"/>
    </row>
    <row r="44" ht="15.75">
      <c r="M44" s="27"/>
    </row>
    <row r="45" ht="15.75">
      <c r="M45" s="27"/>
    </row>
    <row r="46" ht="15.75">
      <c r="M46" s="27"/>
    </row>
    <row r="47" ht="15.75">
      <c r="M47" s="27"/>
    </row>
    <row r="48" spans="1:13" ht="15.75">
      <c r="A48" s="27"/>
      <c r="B48" s="27"/>
      <c r="C48" s="27"/>
      <c r="D48" s="27"/>
      <c r="E48" s="27"/>
      <c r="F48" s="27"/>
      <c r="G48" s="27"/>
      <c r="H48" s="27"/>
      <c r="I48" s="27"/>
      <c r="J48" s="27"/>
      <c r="K48" s="27"/>
      <c r="L48" s="27"/>
      <c r="M48" s="27"/>
    </row>
    <row r="49" spans="1:13" ht="15.75">
      <c r="A49" s="27"/>
      <c r="B49" s="27"/>
      <c r="C49" s="27"/>
      <c r="D49" s="27"/>
      <c r="E49" s="27"/>
      <c r="F49" s="27"/>
      <c r="G49" s="27"/>
      <c r="H49" s="27"/>
      <c r="I49" s="27"/>
      <c r="J49" s="27"/>
      <c r="K49" s="27"/>
      <c r="L49" s="27"/>
      <c r="M49" s="27"/>
    </row>
  </sheetData>
  <sheetProtection/>
  <mergeCells count="3">
    <mergeCell ref="D1:G1"/>
    <mergeCell ref="D2:G2"/>
    <mergeCell ref="D3:G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Q66"/>
  <sheetViews>
    <sheetView zoomScalePageLayoutView="0" workbookViewId="0" topLeftCell="A43">
      <selection activeCell="E15" sqref="E15"/>
    </sheetView>
  </sheetViews>
  <sheetFormatPr defaultColWidth="11.421875" defaultRowHeight="12.75"/>
  <cols>
    <col min="1" max="1" width="0.42578125" style="95" customWidth="1"/>
    <col min="2" max="2" width="33.00390625" style="95" customWidth="1"/>
    <col min="3" max="5" width="17.7109375" style="95" customWidth="1"/>
    <col min="6" max="6" width="11.7109375" style="95" bestFit="1" customWidth="1"/>
    <col min="7" max="7" width="4.421875" style="95" bestFit="1" customWidth="1"/>
    <col min="8" max="8" width="3.421875" style="95" customWidth="1"/>
    <col min="9" max="9" width="16.28125" style="95" customWidth="1"/>
    <col min="10" max="16384" width="11.421875" style="95" customWidth="1"/>
  </cols>
  <sheetData>
    <row r="1" spans="4:8" ht="13.5">
      <c r="D1" s="154" t="s">
        <v>206</v>
      </c>
      <c r="F1" s="155" t="s">
        <v>182</v>
      </c>
      <c r="H1" s="96"/>
    </row>
    <row r="2" spans="4:8" ht="13.5">
      <c r="D2" s="154" t="s">
        <v>209</v>
      </c>
      <c r="F2" s="153" t="s">
        <v>208</v>
      </c>
      <c r="G2" s="152"/>
      <c r="H2" s="96"/>
    </row>
    <row r="3" spans="4:8" ht="12.75">
      <c r="D3" s="151" t="s">
        <v>82</v>
      </c>
      <c r="F3" s="150" t="s">
        <v>207</v>
      </c>
      <c r="G3" s="149"/>
      <c r="H3" s="96"/>
    </row>
    <row r="4" ht="12.75">
      <c r="H4" s="96"/>
    </row>
    <row r="5" spans="2:8" ht="13.5">
      <c r="B5" s="95" t="s">
        <v>83</v>
      </c>
      <c r="C5" s="172" t="s">
        <v>206</v>
      </c>
      <c r="D5" s="172"/>
      <c r="H5" s="96"/>
    </row>
    <row r="6" spans="2:8" ht="13.5">
      <c r="B6" s="95" t="s">
        <v>84</v>
      </c>
      <c r="C6" s="173">
        <v>44196</v>
      </c>
      <c r="D6" s="173"/>
      <c r="H6" s="96"/>
    </row>
    <row r="7" ht="12.75">
      <c r="H7" s="96"/>
    </row>
    <row r="8" spans="2:8" ht="51" customHeight="1">
      <c r="B8" s="184" t="s">
        <v>167</v>
      </c>
      <c r="C8" s="184"/>
      <c r="D8" s="184"/>
      <c r="E8" s="184"/>
      <c r="F8" s="184"/>
      <c r="G8" s="184"/>
      <c r="H8" s="96"/>
    </row>
    <row r="9" spans="2:8" ht="12.75">
      <c r="B9" s="148"/>
      <c r="H9" s="96"/>
    </row>
    <row r="10" spans="2:11" ht="25.5" customHeight="1" thickBot="1">
      <c r="B10" s="166" t="s">
        <v>85</v>
      </c>
      <c r="C10" s="166"/>
      <c r="D10" s="166"/>
      <c r="E10" s="166"/>
      <c r="F10" s="146"/>
      <c r="G10" s="146"/>
      <c r="H10" s="147"/>
      <c r="I10" s="146"/>
      <c r="J10" s="146"/>
      <c r="K10" s="146"/>
    </row>
    <row r="11" spans="2:11" ht="12.75">
      <c r="B11" s="145"/>
      <c r="C11" s="143"/>
      <c r="D11" s="143"/>
      <c r="E11" s="143"/>
      <c r="F11" s="143"/>
      <c r="G11" s="143"/>
      <c r="H11" s="144"/>
      <c r="I11" s="143"/>
      <c r="J11" s="143"/>
      <c r="K11" s="143"/>
    </row>
    <row r="12" spans="2:9" ht="42.75" customHeight="1">
      <c r="B12" s="174" t="s">
        <v>205</v>
      </c>
      <c r="C12" s="174"/>
      <c r="D12" s="174"/>
      <c r="E12" s="99"/>
      <c r="F12" s="99"/>
      <c r="G12" s="99"/>
      <c r="H12" s="102"/>
      <c r="I12" s="101"/>
    </row>
    <row r="13" spans="2:9" ht="22.5" customHeight="1">
      <c r="B13" s="142" t="s">
        <v>86</v>
      </c>
      <c r="C13" s="136" t="s">
        <v>87</v>
      </c>
      <c r="D13" s="135" t="s">
        <v>128</v>
      </c>
      <c r="E13" s="135"/>
      <c r="F13" s="141"/>
      <c r="G13" s="141"/>
      <c r="H13" s="96"/>
      <c r="I13" s="141"/>
    </row>
    <row r="14" spans="2:9" ht="12.75">
      <c r="B14" s="140" t="s">
        <v>88</v>
      </c>
      <c r="C14" s="111"/>
      <c r="D14" s="111"/>
      <c r="E14" s="134"/>
      <c r="F14" s="98"/>
      <c r="G14" s="98"/>
      <c r="H14" s="133"/>
      <c r="I14" s="98"/>
    </row>
    <row r="15" spans="2:9" ht="22.5">
      <c r="B15" s="109" t="s">
        <v>89</v>
      </c>
      <c r="C15" s="111">
        <v>0</v>
      </c>
      <c r="D15" s="111">
        <v>0</v>
      </c>
      <c r="E15" s="134"/>
      <c r="F15" s="98"/>
      <c r="G15" s="98"/>
      <c r="H15" s="133"/>
      <c r="I15" s="98"/>
    </row>
    <row r="16" spans="2:11" ht="12.75">
      <c r="B16" s="98" t="s">
        <v>90</v>
      </c>
      <c r="C16" s="139">
        <f>SUM(C14:C15)</f>
        <v>0</v>
      </c>
      <c r="D16" s="139">
        <f>SUM(D14:D15)</f>
        <v>0</v>
      </c>
      <c r="E16" s="138"/>
      <c r="F16" s="98"/>
      <c r="G16" s="98"/>
      <c r="H16" s="126"/>
      <c r="I16" s="100"/>
      <c r="J16" s="100"/>
      <c r="K16" s="100"/>
    </row>
    <row r="17" spans="2:11" ht="12.75">
      <c r="B17" s="98"/>
      <c r="C17" s="101"/>
      <c r="D17" s="101"/>
      <c r="E17" s="165"/>
      <c r="F17" s="165"/>
      <c r="G17" s="165"/>
      <c r="H17" s="102"/>
      <c r="I17" s="101"/>
      <c r="J17" s="100"/>
      <c r="K17" s="100"/>
    </row>
    <row r="18" spans="2:11" ht="13.5" customHeight="1">
      <c r="B18" s="98" t="s">
        <v>91</v>
      </c>
      <c r="C18" s="101"/>
      <c r="D18" s="101"/>
      <c r="E18" s="101"/>
      <c r="F18" s="101"/>
      <c r="G18" s="101"/>
      <c r="H18" s="102"/>
      <c r="I18" s="101"/>
      <c r="J18" s="100"/>
      <c r="K18" s="100"/>
    </row>
    <row r="19" spans="2:11" ht="13.5" thickBot="1">
      <c r="B19" s="129">
        <v>0.05</v>
      </c>
      <c r="C19" s="128">
        <f>B19*C16</f>
        <v>0</v>
      </c>
      <c r="D19" s="128">
        <f>B19*D16</f>
        <v>0</v>
      </c>
      <c r="E19" s="127"/>
      <c r="F19" s="98"/>
      <c r="G19" s="98"/>
      <c r="H19" s="133"/>
      <c r="I19" s="100"/>
      <c r="J19" s="100"/>
      <c r="K19" s="100"/>
    </row>
    <row r="20" spans="2:11" ht="12.75">
      <c r="B20" s="98"/>
      <c r="C20" s="130"/>
      <c r="D20" s="127"/>
      <c r="E20" s="98"/>
      <c r="F20" s="98"/>
      <c r="G20" s="98"/>
      <c r="H20" s="133"/>
      <c r="I20" s="100"/>
      <c r="J20" s="100"/>
      <c r="K20" s="100"/>
    </row>
    <row r="21" spans="2:11" ht="12.75">
      <c r="B21" s="98"/>
      <c r="C21" s="101"/>
      <c r="D21" s="101"/>
      <c r="E21" s="165"/>
      <c r="F21" s="165"/>
      <c r="G21" s="165"/>
      <c r="H21" s="102"/>
      <c r="I21" s="101"/>
      <c r="J21" s="100"/>
      <c r="K21" s="100"/>
    </row>
    <row r="22" spans="2:11" ht="12.75">
      <c r="B22" s="98"/>
      <c r="C22" s="136" t="s">
        <v>87</v>
      </c>
      <c r="D22" s="135"/>
      <c r="E22" s="135"/>
      <c r="F22" s="99"/>
      <c r="G22" s="99"/>
      <c r="H22" s="102"/>
      <c r="I22" s="101"/>
      <c r="J22" s="100"/>
      <c r="K22" s="100"/>
    </row>
    <row r="23" spans="2:11" ht="12.75">
      <c r="B23" s="98" t="s">
        <v>92</v>
      </c>
      <c r="C23" s="111"/>
      <c r="D23" s="111"/>
      <c r="E23" s="137"/>
      <c r="F23" s="98"/>
      <c r="G23" s="98"/>
      <c r="H23" s="126"/>
      <c r="I23" s="100"/>
      <c r="J23" s="100"/>
      <c r="K23" s="100"/>
    </row>
    <row r="24" spans="2:11" ht="12.75">
      <c r="B24" s="98"/>
      <c r="C24" s="130"/>
      <c r="D24" s="127"/>
      <c r="E24" s="127"/>
      <c r="F24" s="99"/>
      <c r="G24" s="99"/>
      <c r="H24" s="102"/>
      <c r="I24" s="101"/>
      <c r="J24" s="100"/>
      <c r="K24" s="100"/>
    </row>
    <row r="25" spans="2:11" ht="12.75">
      <c r="B25" s="98" t="s">
        <v>93</v>
      </c>
      <c r="C25" s="130"/>
      <c r="D25" s="127"/>
      <c r="E25" s="127"/>
      <c r="F25" s="99"/>
      <c r="G25" s="99"/>
      <c r="H25" s="102"/>
      <c r="I25" s="101"/>
      <c r="J25" s="100"/>
      <c r="K25" s="100"/>
    </row>
    <row r="26" spans="2:11" ht="12.75" customHeight="1" thickBot="1">
      <c r="B26" s="129">
        <v>0.01</v>
      </c>
      <c r="C26" s="128">
        <f>ROUND(C23*B26,-3)</f>
        <v>0</v>
      </c>
      <c r="D26" s="128">
        <f>ROUND(D23*B26,-3)</f>
        <v>0</v>
      </c>
      <c r="E26" s="127"/>
      <c r="F26" s="99"/>
      <c r="G26" s="99"/>
      <c r="H26" s="102"/>
      <c r="I26" s="101"/>
      <c r="J26" s="100"/>
      <c r="K26" s="100"/>
    </row>
    <row r="27" spans="2:11" ht="12.75">
      <c r="B27" s="98"/>
      <c r="C27" s="100"/>
      <c r="D27" s="100"/>
      <c r="E27" s="98"/>
      <c r="F27" s="99"/>
      <c r="G27" s="99"/>
      <c r="H27" s="102"/>
      <c r="I27" s="101"/>
      <c r="J27" s="100"/>
      <c r="K27" s="100"/>
    </row>
    <row r="28" spans="2:11" ht="12.75">
      <c r="B28" s="98"/>
      <c r="C28" s="136" t="s">
        <v>87</v>
      </c>
      <c r="D28" s="135"/>
      <c r="E28" s="135"/>
      <c r="F28" s="101"/>
      <c r="G28" s="101"/>
      <c r="H28" s="102"/>
      <c r="I28" s="101"/>
      <c r="J28" s="100"/>
      <c r="K28" s="100"/>
    </row>
    <row r="29" spans="2:11" ht="12.75">
      <c r="B29" s="98" t="s">
        <v>94</v>
      </c>
      <c r="C29" s="111"/>
      <c r="D29" s="111"/>
      <c r="E29" s="127"/>
      <c r="F29" s="98"/>
      <c r="G29" s="98"/>
      <c r="H29" s="126"/>
      <c r="I29" s="100"/>
      <c r="J29" s="100"/>
      <c r="K29" s="100"/>
    </row>
    <row r="30" spans="2:11" ht="12.75">
      <c r="B30" s="109" t="s">
        <v>95</v>
      </c>
      <c r="C30" s="111">
        <v>0</v>
      </c>
      <c r="D30" s="111"/>
      <c r="E30" s="134"/>
      <c r="F30" s="98"/>
      <c r="G30" s="98"/>
      <c r="H30" s="133"/>
      <c r="I30" s="98"/>
      <c r="J30" s="98"/>
      <c r="K30" s="98"/>
    </row>
    <row r="31" spans="2:11" ht="12.75">
      <c r="B31" s="98" t="s">
        <v>96</v>
      </c>
      <c r="C31" s="132">
        <f>C29-C30</f>
        <v>0</v>
      </c>
      <c r="D31" s="132">
        <f>D29-D30</f>
        <v>0</v>
      </c>
      <c r="E31" s="131"/>
      <c r="F31" s="98"/>
      <c r="G31" s="98"/>
      <c r="H31" s="126"/>
      <c r="I31" s="100"/>
      <c r="J31" s="100"/>
      <c r="K31" s="100"/>
    </row>
    <row r="32" spans="2:11" ht="12.75">
      <c r="B32" s="98"/>
      <c r="C32" s="130"/>
      <c r="D32" s="127"/>
      <c r="E32" s="127"/>
      <c r="F32" s="98"/>
      <c r="G32" s="98"/>
      <c r="H32" s="126"/>
      <c r="I32" s="100"/>
      <c r="J32" s="100"/>
      <c r="K32" s="100"/>
    </row>
    <row r="33" spans="2:11" ht="12.75">
      <c r="B33" s="98" t="s">
        <v>97</v>
      </c>
      <c r="C33" s="130"/>
      <c r="D33" s="127"/>
      <c r="E33" s="127"/>
      <c r="F33" s="98"/>
      <c r="G33" s="98"/>
      <c r="H33" s="126"/>
      <c r="I33" s="100"/>
      <c r="J33" s="100"/>
      <c r="K33" s="100"/>
    </row>
    <row r="34" spans="2:11" ht="12.75" customHeight="1" thickBot="1">
      <c r="B34" s="129">
        <v>0.01</v>
      </c>
      <c r="C34" s="128">
        <f>C31*B34</f>
        <v>0</v>
      </c>
      <c r="D34" s="128">
        <f>D31*B34</f>
        <v>0</v>
      </c>
      <c r="E34" s="127"/>
      <c r="F34" s="98"/>
      <c r="G34" s="98"/>
      <c r="H34" s="126"/>
      <c r="I34" s="100"/>
      <c r="J34" s="100"/>
      <c r="K34" s="100"/>
    </row>
    <row r="35" spans="2:11" ht="12.75" customHeight="1">
      <c r="B35" s="98"/>
      <c r="C35" s="125"/>
      <c r="D35" s="123"/>
      <c r="E35" s="124"/>
      <c r="F35" s="99"/>
      <c r="G35" s="99"/>
      <c r="H35" s="102"/>
      <c r="I35" s="101"/>
      <c r="J35" s="100"/>
      <c r="K35" s="100"/>
    </row>
    <row r="36" spans="2:11" ht="12.75">
      <c r="B36" s="98"/>
      <c r="C36" s="101"/>
      <c r="D36" s="123"/>
      <c r="E36" s="99"/>
      <c r="F36" s="99"/>
      <c r="G36" s="99"/>
      <c r="H36" s="102"/>
      <c r="I36" s="101"/>
      <c r="J36" s="100"/>
      <c r="K36" s="100"/>
    </row>
    <row r="37" spans="2:11" ht="12.75" customHeight="1" thickBot="1">
      <c r="B37" s="166" t="s">
        <v>98</v>
      </c>
      <c r="C37" s="166"/>
      <c r="D37" s="166"/>
      <c r="E37" s="166"/>
      <c r="F37" s="121"/>
      <c r="G37" s="121"/>
      <c r="H37" s="122"/>
      <c r="I37" s="121"/>
      <c r="J37" s="121"/>
      <c r="K37" s="120"/>
    </row>
    <row r="38" spans="2:11" ht="12.75">
      <c r="B38" s="119"/>
      <c r="C38" s="119"/>
      <c r="D38" s="117"/>
      <c r="E38" s="117"/>
      <c r="F38" s="117"/>
      <c r="G38" s="117"/>
      <c r="H38" s="118"/>
      <c r="I38" s="117"/>
      <c r="J38" s="117"/>
      <c r="K38" s="117"/>
    </row>
    <row r="39" spans="2:11" ht="21">
      <c r="B39" s="108" t="s">
        <v>99</v>
      </c>
      <c r="C39" s="167" t="s">
        <v>100</v>
      </c>
      <c r="D39" s="167"/>
      <c r="E39" s="167"/>
      <c r="F39" s="99"/>
      <c r="G39" s="99"/>
      <c r="H39" s="113"/>
      <c r="I39" s="99"/>
      <c r="J39" s="99"/>
      <c r="K39" s="100"/>
    </row>
    <row r="40" spans="2:11" ht="12.75">
      <c r="B40" s="114"/>
      <c r="D40" s="101"/>
      <c r="E40" s="116"/>
      <c r="F40" s="101"/>
      <c r="G40" s="101"/>
      <c r="H40" s="102"/>
      <c r="I40" s="101"/>
      <c r="J40" s="100"/>
      <c r="K40" s="100"/>
    </row>
    <row r="41" spans="2:11" ht="22.5" thickBot="1">
      <c r="B41" s="112" t="s">
        <v>102</v>
      </c>
      <c r="C41" s="168" t="s">
        <v>103</v>
      </c>
      <c r="D41" s="168"/>
      <c r="E41" s="168"/>
      <c r="F41" s="99"/>
      <c r="G41" s="99"/>
      <c r="H41" s="113"/>
      <c r="I41" s="99"/>
      <c r="J41" s="99"/>
      <c r="K41" s="100"/>
    </row>
    <row r="42" spans="2:11" ht="12.75" customHeight="1">
      <c r="B42" s="115" t="s">
        <v>101</v>
      </c>
      <c r="C42" s="175" t="s">
        <v>166</v>
      </c>
      <c r="D42" s="176"/>
      <c r="E42" s="177"/>
      <c r="F42" s="156"/>
      <c r="G42" s="99"/>
      <c r="H42" s="113"/>
      <c r="I42" s="99"/>
      <c r="J42" s="99"/>
      <c r="K42" s="99"/>
    </row>
    <row r="43" spans="2:11" ht="12.75">
      <c r="B43" s="115"/>
      <c r="C43" s="178"/>
      <c r="D43" s="179"/>
      <c r="E43" s="180"/>
      <c r="F43" s="156"/>
      <c r="G43" s="99"/>
      <c r="H43" s="113"/>
      <c r="I43" s="99"/>
      <c r="J43" s="99"/>
      <c r="K43" s="99"/>
    </row>
    <row r="44" spans="2:11" ht="13.5" thickBot="1">
      <c r="B44" s="115"/>
      <c r="C44" s="181"/>
      <c r="D44" s="182"/>
      <c r="E44" s="183"/>
      <c r="F44" s="156"/>
      <c r="G44" s="99"/>
      <c r="H44" s="113"/>
      <c r="I44" s="99"/>
      <c r="J44" s="99"/>
      <c r="K44" s="99"/>
    </row>
    <row r="45" spans="2:11" ht="12.75">
      <c r="B45" s="114"/>
      <c r="D45" s="101"/>
      <c r="E45" s="101"/>
      <c r="F45" s="101"/>
      <c r="G45" s="101"/>
      <c r="H45" s="102"/>
      <c r="I45" s="101"/>
      <c r="J45" s="100"/>
      <c r="K45" s="100"/>
    </row>
    <row r="46" spans="2:11" ht="12.75">
      <c r="B46" s="114"/>
      <c r="D46" s="101"/>
      <c r="E46" s="101"/>
      <c r="F46" s="101"/>
      <c r="G46" s="101"/>
      <c r="H46" s="102"/>
      <c r="I46" s="101"/>
      <c r="J46" s="100"/>
      <c r="K46" s="100"/>
    </row>
    <row r="47" spans="2:11" ht="24.75" customHeight="1">
      <c r="B47" s="112" t="s">
        <v>104</v>
      </c>
      <c r="C47" s="167" t="s">
        <v>105</v>
      </c>
      <c r="D47" s="167"/>
      <c r="E47" s="167"/>
      <c r="F47" s="99"/>
      <c r="G47" s="99"/>
      <c r="H47" s="113"/>
      <c r="I47" s="99"/>
      <c r="J47" s="99"/>
      <c r="K47" s="100"/>
    </row>
    <row r="48" spans="4:11" ht="12.75">
      <c r="D48" s="101"/>
      <c r="E48" s="99"/>
      <c r="F48" s="101"/>
      <c r="G48" s="101"/>
      <c r="H48" s="102"/>
      <c r="I48" s="101"/>
      <c r="J48" s="100"/>
      <c r="K48" s="100"/>
    </row>
    <row r="49" spans="4:11" ht="12.75">
      <c r="D49" s="101"/>
      <c r="E49" s="99"/>
      <c r="F49" s="101"/>
      <c r="G49" s="101"/>
      <c r="H49" s="102"/>
      <c r="I49" s="101"/>
      <c r="J49" s="100"/>
      <c r="K49" s="100"/>
    </row>
    <row r="50" spans="2:11" ht="21.75">
      <c r="B50" s="97" t="s">
        <v>106</v>
      </c>
      <c r="C50" s="111">
        <f>C19</f>
        <v>0</v>
      </c>
      <c r="D50" s="101"/>
      <c r="E50" s="99"/>
      <c r="F50" s="101"/>
      <c r="G50" s="101"/>
      <c r="H50" s="102"/>
      <c r="I50" s="101"/>
      <c r="J50" s="100"/>
      <c r="K50" s="100"/>
    </row>
    <row r="51" spans="4:11" ht="12.75">
      <c r="D51" s="101"/>
      <c r="E51" s="99"/>
      <c r="F51" s="101"/>
      <c r="G51" s="101"/>
      <c r="H51" s="102"/>
      <c r="I51" s="101"/>
      <c r="J51" s="100"/>
      <c r="K51" s="100"/>
    </row>
    <row r="52" spans="2:17" ht="42" customHeight="1">
      <c r="B52" s="112" t="s">
        <v>107</v>
      </c>
      <c r="C52" s="111">
        <f>D19</f>
        <v>0</v>
      </c>
      <c r="D52" s="169" t="s">
        <v>204</v>
      </c>
      <c r="E52" s="170"/>
      <c r="F52" s="171"/>
      <c r="G52" s="101"/>
      <c r="H52" s="102"/>
      <c r="I52" s="162"/>
      <c r="J52" s="162"/>
      <c r="K52" s="162"/>
      <c r="L52" s="162"/>
      <c r="M52" s="162"/>
      <c r="N52" s="162"/>
      <c r="O52" s="162"/>
      <c r="P52" s="162"/>
      <c r="Q52" s="162"/>
    </row>
    <row r="53" spans="4:17" ht="12.75">
      <c r="D53" s="101"/>
      <c r="E53" s="99"/>
      <c r="F53" s="101"/>
      <c r="G53" s="101"/>
      <c r="H53" s="102"/>
      <c r="I53" s="162"/>
      <c r="J53" s="162"/>
      <c r="K53" s="162"/>
      <c r="L53" s="162"/>
      <c r="M53" s="162"/>
      <c r="N53" s="162"/>
      <c r="O53" s="162"/>
      <c r="P53" s="162"/>
      <c r="Q53" s="162"/>
    </row>
    <row r="54" spans="2:17" ht="34.5" customHeight="1">
      <c r="B54" s="97" t="s">
        <v>203</v>
      </c>
      <c r="C54" s="110">
        <f>ROUND(0.75*C50,0)</f>
        <v>0</v>
      </c>
      <c r="D54" s="101"/>
      <c r="E54" s="101"/>
      <c r="F54" s="101"/>
      <c r="G54" s="101"/>
      <c r="H54" s="102"/>
      <c r="I54" s="162"/>
      <c r="J54" s="162"/>
      <c r="K54" s="162"/>
      <c r="L54" s="162"/>
      <c r="M54" s="162"/>
      <c r="N54" s="162"/>
      <c r="O54" s="162"/>
      <c r="P54" s="162"/>
      <c r="Q54" s="162"/>
    </row>
    <row r="55" spans="4:11" ht="12.75">
      <c r="D55" s="101"/>
      <c r="E55" s="99"/>
      <c r="F55" s="101"/>
      <c r="G55" s="101"/>
      <c r="H55" s="102"/>
      <c r="I55" s="101"/>
      <c r="J55" s="100"/>
      <c r="K55" s="100"/>
    </row>
    <row r="56" spans="2:11" ht="66" customHeight="1">
      <c r="B56" s="108" t="s">
        <v>202</v>
      </c>
      <c r="C56" s="97"/>
      <c r="D56" s="97"/>
      <c r="E56" s="97"/>
      <c r="F56" s="97"/>
      <c r="G56" s="101"/>
      <c r="H56" s="102"/>
      <c r="I56" s="101"/>
      <c r="J56" s="100"/>
      <c r="K56" s="100"/>
    </row>
    <row r="57" spans="2:11" ht="12.75">
      <c r="B57" s="107">
        <v>0.05</v>
      </c>
      <c r="C57" s="106">
        <f>ROUND(B57*C50,0)</f>
        <v>0</v>
      </c>
      <c r="D57" s="103"/>
      <c r="E57" s="103"/>
      <c r="F57" s="103"/>
      <c r="G57" s="101"/>
      <c r="H57" s="102"/>
      <c r="I57" s="101"/>
      <c r="J57" s="100"/>
      <c r="K57" s="100"/>
    </row>
    <row r="58" spans="2:11" ht="12.75">
      <c r="B58" s="105"/>
      <c r="C58" s="104"/>
      <c r="D58" s="103"/>
      <c r="E58" s="103"/>
      <c r="F58" s="103"/>
      <c r="G58" s="101"/>
      <c r="H58" s="102"/>
      <c r="I58" s="101"/>
      <c r="J58" s="100"/>
      <c r="K58" s="100"/>
    </row>
    <row r="59" spans="2:11" ht="12.75">
      <c r="B59" s="105"/>
      <c r="C59" s="104"/>
      <c r="D59" s="103"/>
      <c r="E59" s="103"/>
      <c r="F59" s="103"/>
      <c r="G59" s="101"/>
      <c r="H59" s="102"/>
      <c r="I59" s="101"/>
      <c r="J59" s="100"/>
      <c r="K59" s="100"/>
    </row>
    <row r="60" spans="2:17" ht="12.75">
      <c r="B60" s="97"/>
      <c r="C60" s="99"/>
      <c r="H60" s="96"/>
      <c r="I60" s="163"/>
      <c r="J60" s="163"/>
      <c r="K60" s="163"/>
      <c r="L60" s="163"/>
      <c r="M60" s="163"/>
      <c r="N60" s="163"/>
      <c r="O60" s="163"/>
      <c r="P60" s="163"/>
      <c r="Q60" s="163"/>
    </row>
    <row r="61" spans="2:17" ht="12.75">
      <c r="B61" s="97"/>
      <c r="C61" s="99"/>
      <c r="H61" s="96"/>
      <c r="I61" s="163"/>
      <c r="J61" s="163"/>
      <c r="K61" s="163"/>
      <c r="L61" s="163"/>
      <c r="M61" s="163"/>
      <c r="N61" s="163"/>
      <c r="O61" s="163"/>
      <c r="P61" s="163"/>
      <c r="Q61" s="163"/>
    </row>
    <row r="62" spans="2:17" ht="13.5" thickBot="1">
      <c r="B62" s="97" t="s">
        <v>108</v>
      </c>
      <c r="C62" s="164" t="s">
        <v>201</v>
      </c>
      <c r="D62" s="164"/>
      <c r="E62" s="164"/>
      <c r="H62" s="96"/>
      <c r="I62" s="163"/>
      <c r="J62" s="163"/>
      <c r="K62" s="163"/>
      <c r="L62" s="163"/>
      <c r="M62" s="163"/>
      <c r="N62" s="163"/>
      <c r="O62" s="163"/>
      <c r="P62" s="163"/>
      <c r="Q62" s="163"/>
    </row>
    <row r="63" spans="2:8" ht="12.75">
      <c r="B63" s="97"/>
      <c r="C63" s="98"/>
      <c r="H63" s="96"/>
    </row>
    <row r="64" spans="2:8" ht="13.5" customHeight="1" thickBot="1">
      <c r="B64" s="97" t="s">
        <v>109</v>
      </c>
      <c r="C64" s="164" t="s">
        <v>200</v>
      </c>
      <c r="D64" s="164"/>
      <c r="E64" s="164"/>
      <c r="H64" s="96"/>
    </row>
    <row r="65" ht="12.75">
      <c r="H65" s="96"/>
    </row>
    <row r="66" spans="1:8" ht="12.75">
      <c r="A66" s="96"/>
      <c r="B66" s="96"/>
      <c r="C66" s="96"/>
      <c r="D66" s="96"/>
      <c r="E66" s="96"/>
      <c r="F66" s="96"/>
      <c r="G66" s="96"/>
      <c r="H66" s="96"/>
    </row>
  </sheetData>
  <sheetProtection/>
  <mergeCells count="17">
    <mergeCell ref="C5:D5"/>
    <mergeCell ref="C6:D6"/>
    <mergeCell ref="B10:E10"/>
    <mergeCell ref="B12:D12"/>
    <mergeCell ref="E17:G17"/>
    <mergeCell ref="C42:E44"/>
    <mergeCell ref="B8:G8"/>
    <mergeCell ref="I52:Q54"/>
    <mergeCell ref="I60:Q62"/>
    <mergeCell ref="C62:E62"/>
    <mergeCell ref="C64:E64"/>
    <mergeCell ref="E21:G21"/>
    <mergeCell ref="B37:E37"/>
    <mergeCell ref="C39:E39"/>
    <mergeCell ref="C41:E41"/>
    <mergeCell ref="C47:E47"/>
    <mergeCell ref="D52:F52"/>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11.421875" defaultRowHeight="12.75"/>
  <cols>
    <col min="1" max="1" width="11.421875" style="25" customWidth="1"/>
    <col min="2" max="2" width="14.7109375" style="25" bestFit="1" customWidth="1"/>
    <col min="3" max="3" width="10.421875" style="25" bestFit="1" customWidth="1"/>
    <col min="4" max="4" width="27.140625" style="25" bestFit="1" customWidth="1"/>
    <col min="5" max="5" width="14.421875" style="25" bestFit="1" customWidth="1"/>
    <col min="6" max="6" width="15.00390625" style="25" bestFit="1" customWidth="1"/>
    <col min="7" max="7" width="14.00390625" style="25" bestFit="1" customWidth="1"/>
    <col min="8" max="12" width="11.421875" style="25" customWidth="1"/>
    <col min="13" max="13" width="16.421875" style="25" hidden="1" customWidth="1"/>
    <col min="14" max="14" width="9.7109375" style="25" hidden="1" customWidth="1"/>
    <col min="15" max="16384" width="11.421875" style="25" customWidth="1"/>
  </cols>
  <sheetData>
    <row r="1" spans="4:14" ht="15.75">
      <c r="D1" s="1" t="s">
        <v>0</v>
      </c>
      <c r="H1" s="71" t="s">
        <v>177</v>
      </c>
      <c r="I1" s="27"/>
      <c r="M1" s="25" t="s">
        <v>142</v>
      </c>
      <c r="N1" s="25" t="s">
        <v>146</v>
      </c>
    </row>
    <row r="2" spans="4:14" ht="15.75">
      <c r="D2" s="1" t="s">
        <v>158</v>
      </c>
      <c r="G2" s="73" t="s">
        <v>136</v>
      </c>
      <c r="H2" s="73" t="s">
        <v>114</v>
      </c>
      <c r="I2" s="27"/>
      <c r="M2" s="25" t="s">
        <v>135</v>
      </c>
      <c r="N2" s="74">
        <v>514</v>
      </c>
    </row>
    <row r="3" spans="4:14" ht="15.75">
      <c r="D3" s="72">
        <v>44196</v>
      </c>
      <c r="G3" s="73" t="s">
        <v>162</v>
      </c>
      <c r="H3" s="73" t="s">
        <v>168</v>
      </c>
      <c r="I3" s="27"/>
      <c r="M3" s="25" t="s">
        <v>145</v>
      </c>
      <c r="N3" s="74">
        <v>357</v>
      </c>
    </row>
    <row r="4" spans="9:14" ht="15.75">
      <c r="I4" s="27"/>
      <c r="M4" s="25" t="s">
        <v>147</v>
      </c>
      <c r="N4" s="74">
        <v>298</v>
      </c>
    </row>
    <row r="5" spans="9:14" ht="15.75">
      <c r="I5" s="27"/>
      <c r="M5" s="25" t="s">
        <v>185</v>
      </c>
      <c r="N5" s="74">
        <v>225</v>
      </c>
    </row>
    <row r="6" spans="2:9" ht="15.75">
      <c r="B6" s="25" t="s">
        <v>142</v>
      </c>
      <c r="C6" s="25" t="s">
        <v>143</v>
      </c>
      <c r="D6" s="25" t="s">
        <v>139</v>
      </c>
      <c r="E6" s="25" t="s">
        <v>140</v>
      </c>
      <c r="F6" s="25" t="s">
        <v>141</v>
      </c>
      <c r="G6" s="25" t="s">
        <v>144</v>
      </c>
      <c r="I6" s="27"/>
    </row>
    <row r="7" spans="2:9" ht="15.75">
      <c r="B7" s="25" t="s">
        <v>145</v>
      </c>
      <c r="C7" s="25">
        <f aca="true" t="shared" si="0" ref="C7:C19">VLOOKUP(B7,$M$2:$N$5,2,FALSE)</f>
        <v>357</v>
      </c>
      <c r="D7" s="25" t="s">
        <v>148</v>
      </c>
      <c r="E7" s="25">
        <v>300</v>
      </c>
      <c r="G7" s="75">
        <f>E7*C7</f>
        <v>107100</v>
      </c>
      <c r="I7" s="27"/>
    </row>
    <row r="8" spans="2:9" ht="15.75">
      <c r="B8" s="25" t="s">
        <v>185</v>
      </c>
      <c r="C8" s="25">
        <f t="shared" si="0"/>
        <v>225</v>
      </c>
      <c r="D8" s="25" t="s">
        <v>149</v>
      </c>
      <c r="E8" s="25">
        <v>275</v>
      </c>
      <c r="G8" s="75">
        <f aca="true" t="shared" si="1" ref="G8:G19">E8*C8</f>
        <v>61875</v>
      </c>
      <c r="I8" s="27"/>
    </row>
    <row r="9" spans="2:9" ht="15.75">
      <c r="B9" s="25" t="s">
        <v>147</v>
      </c>
      <c r="C9" s="25">
        <f t="shared" si="0"/>
        <v>298</v>
      </c>
      <c r="D9" s="25" t="s">
        <v>150</v>
      </c>
      <c r="E9" s="25">
        <v>150</v>
      </c>
      <c r="G9" s="75">
        <f t="shared" si="1"/>
        <v>44700</v>
      </c>
      <c r="I9" s="27"/>
    </row>
    <row r="10" spans="2:9" ht="15.75">
      <c r="B10" s="25" t="s">
        <v>147</v>
      </c>
      <c r="C10" s="25">
        <f t="shared" si="0"/>
        <v>298</v>
      </c>
      <c r="D10" s="25" t="s">
        <v>9</v>
      </c>
      <c r="E10" s="25">
        <v>180</v>
      </c>
      <c r="G10" s="75">
        <f t="shared" si="1"/>
        <v>53640</v>
      </c>
      <c r="I10" s="27"/>
    </row>
    <row r="11" spans="2:9" ht="15.75">
      <c r="B11" s="25" t="s">
        <v>185</v>
      </c>
      <c r="C11" s="25">
        <f t="shared" si="0"/>
        <v>225</v>
      </c>
      <c r="D11" s="25" t="s">
        <v>74</v>
      </c>
      <c r="E11" s="25">
        <v>150</v>
      </c>
      <c r="G11" s="75">
        <f t="shared" si="1"/>
        <v>33750</v>
      </c>
      <c r="I11" s="27"/>
    </row>
    <row r="12" spans="2:9" ht="15.75">
      <c r="B12" s="25" t="s">
        <v>185</v>
      </c>
      <c r="C12" s="25">
        <f t="shared" si="0"/>
        <v>225</v>
      </c>
      <c r="D12" s="25" t="s">
        <v>151</v>
      </c>
      <c r="E12" s="25">
        <v>90</v>
      </c>
      <c r="G12" s="75">
        <f t="shared" si="1"/>
        <v>20250</v>
      </c>
      <c r="I12" s="27"/>
    </row>
    <row r="13" spans="2:9" ht="15.75">
      <c r="B13" s="25" t="s">
        <v>185</v>
      </c>
      <c r="C13" s="25">
        <f t="shared" si="0"/>
        <v>225</v>
      </c>
      <c r="D13" s="25" t="s">
        <v>152</v>
      </c>
      <c r="E13" s="25">
        <v>200</v>
      </c>
      <c r="G13" s="75">
        <f t="shared" si="1"/>
        <v>45000</v>
      </c>
      <c r="I13" s="27"/>
    </row>
    <row r="14" spans="2:9" ht="15.75">
      <c r="B14" s="25" t="s">
        <v>185</v>
      </c>
      <c r="C14" s="25">
        <f t="shared" si="0"/>
        <v>225</v>
      </c>
      <c r="D14" s="25" t="s">
        <v>153</v>
      </c>
      <c r="E14" s="25">
        <v>90</v>
      </c>
      <c r="G14" s="75">
        <f t="shared" si="1"/>
        <v>20250</v>
      </c>
      <c r="I14" s="27"/>
    </row>
    <row r="15" spans="2:9" ht="15.75">
      <c r="B15" s="25" t="s">
        <v>147</v>
      </c>
      <c r="C15" s="25">
        <f t="shared" si="0"/>
        <v>298</v>
      </c>
      <c r="D15" s="25" t="s">
        <v>154</v>
      </c>
      <c r="E15" s="25">
        <v>200</v>
      </c>
      <c r="G15" s="75">
        <f t="shared" si="1"/>
        <v>59600</v>
      </c>
      <c r="I15" s="27"/>
    </row>
    <row r="16" spans="2:9" ht="15.75">
      <c r="B16" s="25" t="s">
        <v>147</v>
      </c>
      <c r="C16" s="25">
        <f t="shared" si="0"/>
        <v>298</v>
      </c>
      <c r="D16" s="25" t="s">
        <v>155</v>
      </c>
      <c r="E16" s="25">
        <v>150</v>
      </c>
      <c r="G16" s="75">
        <f t="shared" si="1"/>
        <v>44700</v>
      </c>
      <c r="I16" s="27"/>
    </row>
    <row r="17" spans="2:9" ht="15.75">
      <c r="B17" s="25" t="s">
        <v>145</v>
      </c>
      <c r="C17" s="25">
        <f t="shared" si="0"/>
        <v>357</v>
      </c>
      <c r="D17" s="25" t="s">
        <v>156</v>
      </c>
      <c r="E17" s="25">
        <v>250</v>
      </c>
      <c r="G17" s="75">
        <f t="shared" si="1"/>
        <v>89250</v>
      </c>
      <c r="I17" s="27"/>
    </row>
    <row r="18" spans="2:9" ht="15.75">
      <c r="B18" s="25" t="s">
        <v>147</v>
      </c>
      <c r="C18" s="25">
        <f t="shared" si="0"/>
        <v>298</v>
      </c>
      <c r="D18" s="25" t="s">
        <v>129</v>
      </c>
      <c r="E18" s="25">
        <v>200</v>
      </c>
      <c r="G18" s="75">
        <f t="shared" si="1"/>
        <v>59600</v>
      </c>
      <c r="I18" s="27"/>
    </row>
    <row r="19" spans="2:9" ht="15.75">
      <c r="B19" s="25" t="s">
        <v>185</v>
      </c>
      <c r="C19" s="25">
        <f t="shared" si="0"/>
        <v>225</v>
      </c>
      <c r="D19" s="25" t="s">
        <v>157</v>
      </c>
      <c r="E19" s="25">
        <v>200</v>
      </c>
      <c r="G19" s="75">
        <f t="shared" si="1"/>
        <v>45000</v>
      </c>
      <c r="I19" s="27"/>
    </row>
    <row r="20" ht="15.75">
      <c r="I20" s="27"/>
    </row>
    <row r="21" spans="6:9" ht="15.75">
      <c r="F21" s="25" t="s">
        <v>159</v>
      </c>
      <c r="G21" s="76">
        <f>SUM(G7:G19)</f>
        <v>684715</v>
      </c>
      <c r="I21" s="27"/>
    </row>
    <row r="22" spans="6:9" ht="15.75">
      <c r="F22" s="25" t="s">
        <v>160</v>
      </c>
      <c r="G22" s="77">
        <v>750000</v>
      </c>
      <c r="I22" s="27"/>
    </row>
    <row r="23" spans="6:9" ht="16.5" thickBot="1">
      <c r="F23" s="25" t="s">
        <v>161</v>
      </c>
      <c r="G23" s="78">
        <f>G22-G21</f>
        <v>65285</v>
      </c>
      <c r="I23" s="27"/>
    </row>
    <row r="24" ht="16.5" thickTop="1">
      <c r="I24" s="27"/>
    </row>
    <row r="25" ht="15.75">
      <c r="I25" s="27"/>
    </row>
    <row r="26" ht="15.75">
      <c r="I26" s="27"/>
    </row>
    <row r="27" ht="15.75">
      <c r="I27" s="27"/>
    </row>
    <row r="28" spans="1:9" ht="15.75">
      <c r="A28" s="27"/>
      <c r="B28" s="27"/>
      <c r="C28" s="27"/>
      <c r="D28" s="27"/>
      <c r="E28" s="27"/>
      <c r="F28" s="27"/>
      <c r="G28" s="27"/>
      <c r="H28" s="27"/>
      <c r="I28" s="27"/>
    </row>
  </sheetData>
  <sheetProtection/>
  <dataValidations count="1">
    <dataValidation type="list" allowBlank="1" showInputMessage="1" showErrorMessage="1" sqref="B7:B19">
      <formula1>$M$2:$M$5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Ourso College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louwers</dc:creator>
  <cp:keywords/>
  <dc:description/>
  <cp:lastModifiedBy>DiPonio, Theresa</cp:lastModifiedBy>
  <cp:lastPrinted>2019-07-22T21:11:49Z</cp:lastPrinted>
  <dcterms:created xsi:type="dcterms:W3CDTF">2004-05-20T15:09:48Z</dcterms:created>
  <dcterms:modified xsi:type="dcterms:W3CDTF">2022-02-08T14:41:23Z</dcterms:modified>
  <cp:category/>
  <cp:version/>
  <cp:contentType/>
  <cp:contentStatus/>
</cp:coreProperties>
</file>